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ire.deposson\Desktop\"/>
    </mc:Choice>
  </mc:AlternateContent>
  <xr:revisionPtr revIDLastSave="0" documentId="8_{05191650-6673-4A9D-9923-6CCCD2DB4D56}" xr6:coauthVersionLast="36" xr6:coauthVersionMax="36" xr10:uidLastSave="{00000000-0000-0000-0000-000000000000}"/>
  <bookViews>
    <workbookView xWindow="-28635" yWindow="900" windowWidth="27225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4" i="18"/>
  <c r="H19" i="18" s="1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9" i="23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/>
  <c r="F31" i="18"/>
  <c r="F42" i="18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 s="1"/>
  <c r="A1" i="15"/>
  <c r="C1" i="15"/>
  <c r="D1" i="15"/>
  <c r="I1" i="15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F51" i="18" l="1"/>
  <c r="H51" i="18"/>
  <c r="H33" i="18"/>
  <c r="F33" i="18"/>
  <c r="H52" i="17"/>
  <c r="F52" i="17"/>
  <c r="F36" i="17"/>
  <c r="F33" i="16"/>
  <c r="H33" i="16"/>
  <c r="H10" i="16"/>
  <c r="F10" i="16"/>
  <c r="H43" i="15"/>
  <c r="F43" i="15"/>
  <c r="H10" i="15"/>
  <c r="F10" i="15"/>
  <c r="T9" i="23"/>
  <c r="Q29" i="29"/>
  <c r="N9" i="23"/>
  <c r="H9" i="23"/>
  <c r="R2" i="29"/>
  <c r="T9" i="29" s="1"/>
  <c r="Q9" i="29" s="1"/>
  <c r="N9" i="29" s="1"/>
  <c r="K9" i="29" s="1"/>
  <c r="H9" i="29" s="1"/>
  <c r="I2" i="17"/>
  <c r="F5" i="17" s="1"/>
  <c r="H5" i="17" s="1"/>
  <c r="R2" i="30"/>
  <c r="T21" i="30" s="1"/>
  <c r="Q21" i="30" s="1"/>
  <c r="N21" i="30" s="1"/>
  <c r="K21" i="30" s="1"/>
  <c r="H21" i="30" s="1"/>
  <c r="I2" i="15"/>
  <c r="F6" i="15" s="1"/>
  <c r="H6" i="15" s="1"/>
  <c r="I2" i="18"/>
  <c r="F5" i="18" s="1"/>
  <c r="H5" i="18" s="1"/>
  <c r="I2" i="16"/>
  <c r="F6" i="16" s="1"/>
  <c r="H6" i="16" s="1"/>
  <c r="R2" i="26"/>
  <c r="K10" i="23"/>
  <c r="N10" i="23"/>
  <c r="Q10" i="23"/>
  <c r="H21" i="17"/>
  <c r="H21" i="18"/>
  <c r="H36" i="17"/>
  <c r="F21" i="18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4" i="17" l="1"/>
  <c r="F55" i="18"/>
  <c r="F65" i="18" s="1"/>
  <c r="H54" i="17"/>
  <c r="H55" i="18"/>
  <c r="H65" i="18" s="1"/>
  <c r="F38" i="17"/>
  <c r="H53" i="18"/>
  <c r="F53" i="18"/>
  <c r="F56" i="17"/>
  <c r="F35" i="18"/>
  <c r="F57" i="16"/>
  <c r="H57" i="16"/>
  <c r="H66" i="15"/>
  <c r="F66" i="15"/>
  <c r="T9" i="30"/>
  <c r="Q9" i="30" s="1"/>
  <c r="N9" i="30" s="1"/>
  <c r="K9" i="30" s="1"/>
  <c r="H9" i="30" s="1"/>
  <c r="H38" i="17"/>
  <c r="H35" i="18"/>
  <c r="H56" i="17"/>
  <c r="F57" i="18" l="1"/>
  <c r="F65" i="17"/>
  <c r="F58" i="17"/>
  <c r="H58" i="17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<sst xmlns="http://schemas.openxmlformats.org/spreadsheetml/2006/main" count="549" uniqueCount="355">
  <si>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</si>
  <si>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</si>
  <si>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</si>
  <si>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</si>
  <si>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</si>
  <si>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</si>
  <si>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</si>
  <si>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</si>
  <si>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</si>
  <si>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</si>
  <si>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</si>
  <si>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</si>
  <si>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</si>
  <si>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</si>
  <si>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</si>
  <si>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</si>
  <si>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</si>
  <si>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</si>
  <si>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</si>
  <si>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</si>
  <si>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</si>
  <si>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</si>
  <si>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</si>
  <si>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</si>
  <si>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</si>
  <si>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</si>
  <si>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</si>
  <si>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</si>
  <si>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</si>
  <si>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</si>
  <si>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</si>
  <si>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</si>
  <si>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</si>
  <si>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</si>
  <si>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</si>
  <si>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</si>
  <si>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</si>
  <si>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</si>
  <si>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</si>
  <si>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</si>
  <si>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</si>
  <si>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</si>
  <si>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</si>
  <si>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</si>
  <si>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</si>
  <si>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</si>
  <si>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</si>
  <si>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</si>
  <si>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</si>
  <si>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</si>
  <si>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</si>
  <si>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</si>
  <si>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</si>
  <si>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</si>
  <si>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</si>
  <si>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</si>
  <si>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</si>
  <si>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</si>
  <si>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</si>
  <si>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</si>
  <si>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</si>
  <si>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</si>
  <si>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</si>
  <si>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</si>
  <si>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</si>
  <si>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</si>
  <si>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</si>
  <si>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</si>
  <si>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</si>
  <si>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</si>
  <si>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</si>
  <si>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</si>
  <si>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</si>
  <si>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</si>
  <si>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</si>
  <si>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</si>
  <si>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</si>
  <si>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</si>
  <si>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</si>
  <si>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</si>
  <si>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</si>
  <si>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</si>
  <si>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</si>
  <si>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</si>
  <si>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</si>
  <si>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</si>
  <si>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</si>
  <si>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</si>
  <si>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</si>
  <si>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</si>
  <si>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</si>
  <si>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</si>
  <si>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</si>
  <si>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</si>
  <si>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</si>
  <si>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</si>
  <si>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</si>
  <si>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</si>
  <si>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</si>
  <si>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</si>
  <si>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</si>
  <si>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</si>
  <si>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</si>
  <si>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</si>
  <si>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</si>
  <si>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</si>
  <si>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</si>
  <si>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</si>
  <si>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</si>
  <si>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</si>
  <si>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</si>
  <si>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</si>
  <si>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</si>
  <si>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</si>
  <si>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</si>
  <si>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</si>
  <si>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</si>
  <si>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</si>
  <si>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</si>
  <si>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</si>
  <si>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</si>
  <si>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</si>
  <si>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</si>
  <si>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</si>
  <si>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</si>
  <si>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</si>
  <si>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</si>
  <si>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</si>
  <si>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</si>
  <si>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</si>
  <si>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</si>
  <si>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</si>
  <si>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</si>
  <si>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</si>
  <si>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</si>
  <si>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</si>
  <si>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</si>
  <si>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</si>
  <si>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</si>
  <si>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</si>
  <si>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</si>
  <si>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</si>
  <si>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</si>
  <si>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</si>
  <si>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</si>
  <si>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</si>
  <si>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</si>
  <si>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</si>
  <si>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</si>
  <si>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</si>
  <si>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</si>
  <si>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</si>
  <si>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</si>
  <si>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</si>
  <si>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</si>
  <si>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</si>
  <si>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</si>
  <si>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</si>
  <si>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</si>
  <si>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</si>
  <si>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</si>
  <si>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</si>
  <si>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</si>
  <si>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</si>
  <si>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</si>
  <si>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</si>
  <si>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</si>
  <si>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</si>
  <si>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</si>
  <si>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</si>
  <si>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</si>
  <si>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</si>
  <si>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</si>
  <si>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</si>
  <si>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</si>
  <si>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</si>
  <si>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</si>
  <si>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</si>
  <si>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</si>
  <si>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</si>
  <si>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</si>
  <si>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</si>
  <si>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</si>
  <si>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</si>
  <si>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</si>
  <si>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</si>
  <si>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</si>
  <si>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</si>
  <si>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</si>
  <si>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</si>
  <si>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</si>
  <si>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</si>
  <si>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</si>
  <si>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</si>
  <si>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</si>
  <si>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</si>
  <si>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</si>
  <si>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</si>
  <si>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</si>
  <si>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</si>
  <si>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</si>
  <si>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</si>
  <si>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</si>
  <si>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</si>
  <si>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</si>
  <si>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</si>
  <si>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</si>
  <si>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</si>
  <si>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</si>
  <si>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</si>
  <si>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</si>
  <si>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</si>
  <si>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</si>
  <si>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</si>
  <si>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</si>
  <si>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</si>
  <si>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</si>
  <si>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</si>
  <si>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</si>
  <si>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</si>
  <si>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</si>
  <si>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</si>
  <si>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</si>
  <si>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</si>
  <si>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</si>
  <si>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</si>
  <si>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</si>
  <si>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</si>
  <si>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</si>
  <si>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</si>
  <si>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</si>
  <si>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</si>
  <si>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</si>
  <si>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</si>
  <si>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</si>
  <si>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</si>
  <si>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</si>
  <si>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</si>
  <si>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</si>
  <si>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</si>
  <si>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</si>
  <si>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</si>
  <si>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</si>
  <si>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</si>
  <si>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</si>
  <si>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</si>
  <si>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</si>
  <si>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</si>
  <si>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</si>
  <si>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</si>
  <si>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</si>
  <si>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</si>
  <si>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</si>
  <si>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</si>
  <si>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</si>
  <si>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</si>
  <si>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</si>
  <si>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</si>
  <si>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</si>
  <si>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</si>
  <si>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</si>
  <si>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</si>
  <si>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</si>
  <si>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</si>
  <si>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</si>
  <si>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</si>
  <si>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</si>
  <si>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</si>
  <si>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</si>
  <si>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</si>
  <si>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</si>
  <si>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</si>
  <si>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</si>
  <si>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</si>
  <si>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</si>
  <si>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</si>
  <si>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</si>
  <si>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</si>
  <si>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</si>
  <si>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</si>
  <si>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</si>
  <si>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</si>
  <si>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</si>
  <si>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</si>
  <si>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</si>
  <si>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</si>
  <si>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</si>
  <si>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</si>
  <si>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</si>
  <si>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</si>
  <si>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</si>
  <si>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</si>
  <si>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</si>
  <si>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</si>
  <si>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</si>
  <si>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</si>
  <si>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</si>
  <si>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</si>
  <si>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</si>
  <si>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</si>
  <si>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</si>
  <si>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</si>
  <si>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</si>
  <si>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</si>
  <si>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</si>
  <si>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</si>
  <si>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</si>
  <si>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</si>
  <si>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</si>
  <si>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</si>
  <si>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</si>
  <si>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</si>
  <si>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</si>
  <si>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</si>
  <si>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</si>
  <si>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</si>
  <si>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</si>
  <si>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</si>
  <si>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</si>
  <si>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</si>
  <si>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</si>
  <si>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</si>
  <si>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</si>
  <si>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</si>
  <si>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</si>
  <si>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</si>
  <si>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</si>
  <si>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</si>
  <si>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</si>
  <si>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</si>
  <si>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</si>
  <si>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</si>
  <si>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</si>
  <si>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</si>
  <si>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</si>
  <si>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</si>
  <si>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</si>
  <si>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</si>
  <si>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</si>
  <si>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</si>
  <si>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</si>
  <si>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</si>
  <si>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VERLAINE</t>
  </si>
  <si>
    <t>VINAVE DES STREATS, 32</t>
  </si>
  <si>
    <t>4537 VERLAINE</t>
  </si>
  <si>
    <t>commune de verlaine.be</t>
  </si>
  <si>
    <t>19/04/2021</t>
  </si>
  <si>
    <t>Compte</t>
  </si>
  <si>
    <t xml:space="preserve">ISABELLE DOYEN </t>
  </si>
  <si>
    <t>04.259.99.14</t>
  </si>
  <si>
    <t>04.259.56.92</t>
  </si>
  <si>
    <t>dg.commune@verlaine.be</t>
  </si>
  <si>
    <t>Virginie JANSS</t>
  </si>
  <si>
    <t>04.259.99.19</t>
  </si>
  <si>
    <t>virginie.janss@verlaine.be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</si>
</sst>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  <numFmt numFmtId="167" formatCode="&quot;Code I.N.S. : &quot;\ 0\ \ \ \ \ \ \ \ \ \ \ \ \ \ \ \ \ \ \ \ \ \ \ \ \ \ \ \ \ \ "/>
    <numFmt numFmtId="168" formatCode="&quot;Code I.N.S. : &quot;\ 0"/>
    <numFmt numFmtId="169" formatCode="0;[Red]0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8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68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68" fontId="14" fillId="0" borderId="0" xfId="14" applyNumberFormat="1" applyFont="1" applyBorder="1" applyAlignment="1" applyProtection="1">
      <alignment horizontal="left" vertical="center"/>
      <protection hidden="1"/>
    </xf>
    <xf numFmtId="168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68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7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68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6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6" fontId="17" fillId="6" borderId="23" xfId="5" applyNumberFormat="1" applyFont="1" applyFill="1" applyBorder="1" applyAlignment="1">
      <alignment horizontal="center" vertical="center"/>
    </xf>
    <xf numFmtId="166" fontId="17" fillId="6" borderId="24" xfId="5" applyNumberFormat="1" applyFont="1" applyFill="1" applyBorder="1" applyAlignment="1">
      <alignment horizontal="center" vertical="center"/>
    </xf>
    <xf numFmtId="166" fontId="17" fillId="6" borderId="25" xfId="5" applyNumberFormat="1" applyFont="1" applyFill="1" applyBorder="1" applyAlignment="1">
      <alignment horizontal="center" vertical="center"/>
    </xf>
    <xf numFmtId="166" fontId="17" fillId="14" borderId="23" xfId="5" applyNumberFormat="1" applyFont="1" applyFill="1" applyBorder="1" applyAlignment="1">
      <alignment horizontal="center" vertical="center"/>
    </xf>
    <xf numFmtId="166" fontId="17" fillId="14" borderId="24" xfId="5" applyNumberFormat="1" applyFont="1" applyFill="1" applyBorder="1" applyAlignment="1">
      <alignment horizontal="center" vertical="center"/>
    </xf>
    <xf numFmtId="166" fontId="17" fillId="14" borderId="25" xfId="5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7" fillId="13" borderId="20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4" fontId="13" fillId="2" borderId="27" xfId="5" applyNumberFormat="1" applyFont="1" applyFill="1" applyBorder="1" applyAlignment="1">
      <alignment vertical="center"/>
    </xf>
    <xf numFmtId="164" fontId="13" fillId="2" borderId="28" xfId="5" applyNumberFormat="1" applyFont="1" applyFill="1" applyBorder="1" applyAlignment="1">
      <alignment vertical="center"/>
    </xf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0" fontId="17" fillId="19" borderId="25" xfId="0" applyFont="1" applyFill="1" applyBorder="1" applyAlignment="1">
      <alignment horizontal="left" vertical="center"/>
    </xf>
    <xf numFmtId="164" fontId="13" fillId="19" borderId="23" xfId="5" applyNumberFormat="1" applyFont="1" applyFill="1" applyBorder="1" applyAlignment="1">
      <alignment vertical="center"/>
    </xf>
    <xf numFmtId="164" fontId="13" fillId="19" borderId="24" xfId="5" applyNumberFormat="1" applyFont="1" applyFill="1" applyBorder="1" applyAlignment="1">
      <alignment vertical="center"/>
    </xf>
    <xf numFmtId="164" fontId="13" fillId="19" borderId="25" xfId="5" applyNumberFormat="1" applyFont="1" applyFill="1" applyBorder="1" applyAlignment="1">
      <alignment vertical="center"/>
    </xf>
    <xf numFmtId="164" fontId="13" fillId="15" borderId="23" xfId="5" applyNumberFormat="1" applyFont="1" applyFill="1" applyBorder="1" applyAlignment="1">
      <alignment vertical="center"/>
    </xf>
    <xf numFmtId="164" fontId="13" fillId="15" borderId="24" xfId="5" applyNumberFormat="1" applyFont="1" applyFill="1" applyBorder="1" applyAlignment="1">
      <alignment vertical="center"/>
    </xf>
    <xf numFmtId="164" fontId="13" fillId="15" borderId="25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4" fontId="13" fillId="2" borderId="29" xfId="5" applyNumberFormat="1" applyFont="1" applyFill="1" applyBorder="1" applyAlignment="1">
      <alignment vertical="center"/>
    </xf>
    <xf numFmtId="164" fontId="13" fillId="2" borderId="19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4" fontId="13" fillId="2" borderId="0" xfId="5" applyNumberFormat="1" applyFont="1" applyFill="1" applyBorder="1" applyAlignment="1">
      <alignment vertical="center"/>
    </xf>
    <xf numFmtId="164" fontId="13" fillId="2" borderId="3" xfId="5" applyNumberFormat="1" applyFont="1" applyFill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4" fontId="13" fillId="2" borderId="9" xfId="5" applyNumberFormat="1" applyFont="1" applyFill="1" applyBorder="1" applyAlignment="1">
      <alignment vertical="center"/>
    </xf>
    <xf numFmtId="164" fontId="13" fillId="2" borderId="2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21" xfId="0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9" fontId="18" fillId="0" borderId="29" xfId="11" applyNumberFormat="1" applyFont="1" applyBorder="1" applyAlignment="1" applyProtection="1">
      <alignment horizontal="center" vertical="center"/>
      <protection hidden="1"/>
    </xf>
    <xf numFmtId="169" fontId="18" fillId="0" borderId="31" xfId="11" applyNumberFormat="1" applyFont="1" applyBorder="1" applyAlignment="1" applyProtection="1">
      <alignment horizontal="center" vertical="center"/>
      <protection hidden="1"/>
    </xf>
    <xf numFmtId="169" fontId="18" fillId="0" borderId="0" xfId="11" applyNumberFormat="1" applyFont="1" applyBorder="1" applyAlignment="1" applyProtection="1">
      <alignment horizontal="center" vertical="center"/>
      <protection hidden="1"/>
    </xf>
    <xf numFmtId="169" fontId="18" fillId="0" borderId="34" xfId="11" applyNumberFormat="1" applyFont="1" applyBorder="1" applyAlignment="1" applyProtection="1">
      <alignment horizontal="center" vertical="center"/>
      <protection hidden="1"/>
    </xf>
    <xf numFmtId="169" fontId="18" fillId="0" borderId="27" xfId="11" applyNumberFormat="1" applyFont="1" applyBorder="1" applyAlignment="1" applyProtection="1">
      <alignment horizontal="center" vertical="center"/>
      <protection hidden="1"/>
    </xf>
    <xf numFmtId="169" fontId="18" fillId="0" borderId="30" xfId="11" applyNumberFormat="1" applyFont="1" applyBorder="1" applyAlignment="1" applyProtection="1">
      <alignment horizontal="center" vertical="center"/>
      <protection hidden="1"/>
    </xf>
    <xf numFmtId="169" fontId="18" fillId="0" borderId="18" xfId="11" applyNumberFormat="1" applyFont="1" applyBorder="1" applyAlignment="1" applyProtection="1">
      <alignment horizontal="center" vertical="center"/>
      <protection hidden="1"/>
    </xf>
    <xf numFmtId="169" fontId="18" fillId="0" borderId="19" xfId="11" applyNumberFormat="1" applyFont="1" applyBorder="1" applyAlignment="1" applyProtection="1">
      <alignment horizontal="center" vertical="center"/>
      <protection hidden="1"/>
    </xf>
    <xf numFmtId="169" fontId="18" fillId="0" borderId="7" xfId="11" applyNumberFormat="1" applyFont="1" applyBorder="1" applyAlignment="1" applyProtection="1">
      <alignment horizontal="center" vertical="center"/>
      <protection hidden="1"/>
    </xf>
    <xf numFmtId="169" fontId="18" fillId="0" borderId="3" xfId="11" applyNumberFormat="1" applyFont="1" applyBorder="1" applyAlignment="1" applyProtection="1">
      <alignment horizontal="center" vertical="center"/>
      <protection hidden="1"/>
    </xf>
    <xf numFmtId="169" fontId="18" fillId="0" borderId="26" xfId="11" applyNumberFormat="1" applyFont="1" applyBorder="1" applyAlignment="1" applyProtection="1">
      <alignment horizontal="center" vertical="center"/>
      <protection hidden="1"/>
    </xf>
    <xf numFmtId="169" fontId="18" fillId="0" borderId="28" xfId="11" applyNumberFormat="1" applyFont="1" applyBorder="1" applyAlignment="1" applyProtection="1">
      <alignment horizontal="center" vertical="center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4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7" fillId="0" borderId="7" xfId="13" applyNumberFormat="1" applyFont="1" applyBorder="1"/>
    <xf numFmtId="4" fontId="17" fillId="0" borderId="34" xfId="13" applyNumberFormat="1" applyFont="1" applyBorder="1"/>
    <xf numFmtId="4" fontId="26" fillId="0" borderId="26" xfId="13" applyNumberFormat="1" applyFont="1" applyBorder="1"/>
    <xf numFmtId="4" fontId="26" fillId="0" borderId="30" xfId="13" applyNumberFormat="1" applyFont="1" applyBorder="1"/>
    <xf numFmtId="4" fontId="17" fillId="0" borderId="10" xfId="13" applyNumberFormat="1" applyFont="1" applyBorder="1"/>
    <xf numFmtId="4" fontId="17" fillId="0" borderId="33" xfId="13" applyNumberFormat="1" applyFont="1" applyBorder="1"/>
    <xf numFmtId="4" fontId="26" fillId="0" borderId="17" xfId="13" applyNumberFormat="1" applyFont="1" applyBorder="1"/>
    <xf numFmtId="4" fontId="26" fillId="0" borderId="32" xfId="13" applyNumberFormat="1" applyFont="1" applyBorder="1"/>
    <xf numFmtId="4" fontId="26" fillId="0" borderId="10" xfId="13" applyNumberFormat="1" applyFont="1" applyBorder="1"/>
    <xf numFmtId="4" fontId="26" fillId="0" borderId="33" xfId="13" applyNumberFormat="1" applyFont="1" applyBorder="1"/>
    <xf numFmtId="4" fontId="17" fillId="0" borderId="2" xfId="13" applyNumberFormat="1" applyFont="1" applyBorder="1"/>
    <xf numFmtId="4" fontId="26" fillId="0" borderId="28" xfId="13" applyNumberFormat="1" applyFont="1" applyBorder="1"/>
    <xf numFmtId="3" fontId="17" fillId="0" borderId="18" xfId="13" applyNumberFormat="1" applyFont="1" applyBorder="1"/>
    <xf numFmtId="3" fontId="17" fillId="0" borderId="31" xfId="13" applyNumberFormat="1" applyFont="1" applyBorder="1"/>
    <xf numFmtId="4" fontId="17" fillId="0" borderId="3" xfId="13" applyNumberFormat="1" applyFont="1" applyBorder="1"/>
    <xf numFmtId="4" fontId="26" fillId="0" borderId="4" xfId="13" applyNumberFormat="1" applyFont="1" applyBorder="1"/>
    <xf numFmtId="4" fontId="26" fillId="0" borderId="2" xfId="13" applyNumberFormat="1" applyFont="1" applyBorder="1"/>
    <xf numFmtId="3" fontId="17" fillId="0" borderId="19" xfId="13" applyNumberFormat="1" applyFont="1" applyBorder="1"/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9" fontId="18" fillId="0" borderId="18" xfId="13" applyNumberFormat="1" applyFont="1" applyBorder="1" applyAlignment="1">
      <alignment horizontal="center" vertical="center"/>
    </xf>
    <xf numFmtId="169" fontId="18" fillId="0" borderId="31" xfId="13" applyNumberFormat="1" applyFont="1" applyBorder="1" applyAlignment="1">
      <alignment horizontal="center" vertical="center"/>
    </xf>
    <xf numFmtId="169" fontId="18" fillId="0" borderId="7" xfId="13" applyNumberFormat="1" applyFont="1" applyBorder="1" applyAlignment="1">
      <alignment horizontal="center" vertical="center"/>
    </xf>
    <xf numFmtId="169" fontId="18" fillId="0" borderId="34" xfId="13" applyNumberFormat="1" applyFont="1" applyBorder="1" applyAlignment="1">
      <alignment horizontal="center" vertical="center"/>
    </xf>
    <xf numFmtId="169" fontId="18" fillId="0" borderId="26" xfId="13" applyNumberFormat="1" applyFont="1" applyBorder="1" applyAlignment="1">
      <alignment horizontal="center" vertical="center"/>
    </xf>
    <xf numFmtId="169" fontId="18" fillId="0" borderId="30" xfId="13" applyNumberFormat="1" applyFont="1" applyBorder="1" applyAlignment="1">
      <alignment horizontal="center" vertical="center"/>
    </xf>
    <xf numFmtId="169" fontId="18" fillId="0" borderId="19" xfId="13" applyNumberFormat="1" applyFont="1" applyBorder="1" applyAlignment="1">
      <alignment horizontal="center" vertical="center"/>
    </xf>
    <xf numFmtId="169" fontId="18" fillId="0" borderId="3" xfId="13" applyNumberFormat="1" applyFont="1" applyBorder="1" applyAlignment="1">
      <alignment horizontal="center" vertical="center"/>
    </xf>
    <xf numFmtId="169" fontId="18" fillId="0" borderId="28" xfId="13" applyNumberFormat="1" applyFont="1" applyBorder="1" applyAlignment="1">
      <alignment horizontal="center" vertical="center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33" xfId="12" applyNumberFormat="1" applyFont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9" xfId="12" applyNumberFormat="1" applyFont="1" applyBorder="1" applyAlignment="1" applyProtection="1"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17" fillId="0" borderId="9" xfId="12" quotePrefix="1" applyNumberFormat="1" applyFont="1" applyBorder="1" applyAlignment="1" applyProtection="1">
      <protection hidden="1"/>
    </xf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8" fontId="18" fillId="0" borderId="11" xfId="14" applyNumberFormat="1" applyFont="1" applyBorder="1" applyAlignment="1" applyProtection="1">
      <alignment horizontal="center" vertical="center"/>
      <protection hidden="1"/>
    </xf>
    <xf numFmtId="168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733324.86000000034</c:v>
                </c:pt>
                <c:pt idx="1">
                  <c:v>532748.96000000136</c:v>
                </c:pt>
                <c:pt idx="2">
                  <c:v>332590.46999999974</c:v>
                </c:pt>
                <c:pt idx="3">
                  <c:v>554509.10000000056</c:v>
                </c:pt>
                <c:pt idx="4">
                  <c:v>769242.83000000007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958545.37000000104</c:v>
                </c:pt>
                <c:pt idx="1">
                  <c:v>1347400.1100000022</c:v>
                </c:pt>
                <c:pt idx="2">
                  <c:v>1359077.7299999995</c:v>
                </c:pt>
                <c:pt idx="3">
                  <c:v>683381.05000000075</c:v>
                </c:pt>
                <c:pt idx="4">
                  <c:v>928337.44000000041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4023433.46</c:v>
                </c:pt>
                <c:pt idx="1">
                  <c:v>4093423.3399999994</c:v>
                </c:pt>
                <c:pt idx="2">
                  <c:v>4407270.53</c:v>
                </c:pt>
                <c:pt idx="3">
                  <c:v>4587211.42</c:v>
                </c:pt>
                <c:pt idx="4">
                  <c:v>4422939.13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4756758.32</c:v>
                </c:pt>
                <c:pt idx="1">
                  <c:v>4626172.3000000007</c:v>
                </c:pt>
                <c:pt idx="2">
                  <c:v>4739861</c:v>
                </c:pt>
                <c:pt idx="3">
                  <c:v>5141720.5200000005</c:v>
                </c:pt>
                <c:pt idx="4">
                  <c:v>5192181.96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1988056.4300000002</c:v>
                </c:pt>
                <c:pt idx="1">
                  <c:v>202009.99</c:v>
                </c:pt>
                <c:pt idx="2">
                  <c:v>1231849.6399999999</c:v>
                </c:pt>
                <c:pt idx="3">
                  <c:v>1438665.13</c:v>
                </c:pt>
                <c:pt idx="4">
                  <c:v>646216.87000000011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952634.2</c:v>
                </c:pt>
                <c:pt idx="1">
                  <c:v>108710</c:v>
                </c:pt>
                <c:pt idx="2">
                  <c:v>672785.3899999999</c:v>
                </c:pt>
                <c:pt idx="3">
                  <c:v>261205.39</c:v>
                </c:pt>
                <c:pt idx="4">
                  <c:v>35425.229999999996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VERLAINE</v>
      </c>
      <c r="E1" s="271"/>
      <c r="F1" s="271"/>
      <c r="G1" s="267" t="str">
        <f>Coordonnées!P1</f>
        <v>Code INS</v>
      </c>
      <c r="H1" s="402"/>
      <c r="I1" s="201">
        <f>Coordonnées!R1</f>
        <v>61063</v>
      </c>
    </row>
    <row r="2" spans="1:10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2020</v>
      </c>
    </row>
    <row r="3" spans="1:10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4"/>
      <c r="F5" s="424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399" t="s">
        <v>42</v>
      </c>
      <c r="F6" s="412">
        <f>I2</f>
        <v>2020</v>
      </c>
      <c r="G6" s="413"/>
      <c r="H6" s="406">
        <f>F6-1</f>
        <v>2019</v>
      </c>
      <c r="I6" s="407"/>
      <c r="J6" s="13"/>
    </row>
    <row r="7" spans="1:10" ht="10.1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3.1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443"/>
      <c r="I9" s="444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422">
        <f>F12+F14+F29+F35+F39</f>
        <v>21058062.069999997</v>
      </c>
      <c r="G10" s="423"/>
      <c r="H10" s="422">
        <f>H12+H14+H29+H35+H39</f>
        <v>20942857.090000004</v>
      </c>
      <c r="I10" s="439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433"/>
      <c r="I11" s="445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420">
        <v>67470.64</v>
      </c>
      <c r="G12" s="421"/>
      <c r="H12" s="420">
        <v>37492.57</v>
      </c>
      <c r="I12" s="425"/>
      <c r="J12" s="13"/>
    </row>
    <row r="13" spans="1:10" ht="10.35" customHeight="1">
      <c r="A13" s="157"/>
      <c r="B13" s="158"/>
      <c r="C13" s="153"/>
      <c r="D13" s="153"/>
      <c r="E13" s="156"/>
      <c r="F13" s="420"/>
      <c r="G13" s="421"/>
      <c r="H13" s="420"/>
      <c r="I13" s="425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422">
        <f>SUM(F16:F27)</f>
        <v>18077685.229999997</v>
      </c>
      <c r="G14" s="423"/>
      <c r="H14" s="422">
        <f>SUM(H16:H27)</f>
        <v>17606762.170000002</v>
      </c>
      <c r="I14" s="439"/>
      <c r="J14" s="13"/>
    </row>
    <row r="15" spans="1:10">
      <c r="A15" s="159"/>
      <c r="B15" s="160" t="s">
        <v>50</v>
      </c>
      <c r="C15" s="161"/>
      <c r="D15" s="161"/>
      <c r="E15" s="156"/>
      <c r="F15" s="418"/>
      <c r="G15" s="419"/>
      <c r="H15" s="418"/>
      <c r="I15" s="431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420">
        <v>858412.81</v>
      </c>
      <c r="G16" s="421"/>
      <c r="H16" s="420">
        <v>687749.29</v>
      </c>
      <c r="I16" s="425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420">
        <v>7932049.4100000001</v>
      </c>
      <c r="G17" s="421"/>
      <c r="H17" s="420">
        <v>7440456.2400000002</v>
      </c>
      <c r="I17" s="425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420">
        <v>8095952.4199999999</v>
      </c>
      <c r="G18" s="421"/>
      <c r="H18" s="420">
        <v>7775428.3300000001</v>
      </c>
      <c r="I18" s="425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420">
        <v>10968.65</v>
      </c>
      <c r="G19" s="421"/>
      <c r="H19" s="420">
        <v>0</v>
      </c>
      <c r="I19" s="425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420">
        <v>0</v>
      </c>
      <c r="G20" s="421"/>
      <c r="H20" s="420">
        <v>0</v>
      </c>
      <c r="I20" s="425"/>
      <c r="J20" s="13"/>
    </row>
    <row r="21" spans="1:10">
      <c r="A21" s="159"/>
      <c r="B21" s="163" t="s">
        <v>60</v>
      </c>
      <c r="C21" s="153"/>
      <c r="D21" s="153"/>
      <c r="E21" s="156"/>
      <c r="F21" s="420"/>
      <c r="G21" s="421"/>
      <c r="H21" s="420"/>
      <c r="I21" s="425"/>
      <c r="J21" s="13"/>
    </row>
    <row r="22" spans="1:10" ht="23.45" customHeight="1">
      <c r="A22" s="159"/>
      <c r="B22" s="164" t="s">
        <v>61</v>
      </c>
      <c r="C22" s="396" t="s">
        <v>287</v>
      </c>
      <c r="D22" s="397"/>
      <c r="E22" s="165" t="s">
        <v>62</v>
      </c>
      <c r="F22" s="426">
        <v>332074.96999999997</v>
      </c>
      <c r="G22" s="428"/>
      <c r="H22" s="426">
        <v>236167.73</v>
      </c>
      <c r="I22" s="427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420">
        <v>4957.88</v>
      </c>
      <c r="G23" s="421"/>
      <c r="H23" s="420">
        <v>4957.88</v>
      </c>
      <c r="I23" s="425"/>
      <c r="J23" s="13"/>
    </row>
    <row r="24" spans="1:10">
      <c r="A24" s="159"/>
      <c r="B24" s="163" t="s">
        <v>65</v>
      </c>
      <c r="C24" s="153"/>
      <c r="D24" s="153"/>
      <c r="E24" s="156"/>
      <c r="F24" s="420"/>
      <c r="G24" s="421"/>
      <c r="H24" s="420"/>
      <c r="I24" s="425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420">
        <v>843269.09</v>
      </c>
      <c r="G25" s="421"/>
      <c r="H25" s="420">
        <v>1462002.7</v>
      </c>
      <c r="I25" s="425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420">
        <v>0</v>
      </c>
      <c r="G26" s="421"/>
      <c r="H26" s="420">
        <v>0</v>
      </c>
      <c r="I26" s="425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420">
        <v>0</v>
      </c>
      <c r="G27" s="421"/>
      <c r="H27" s="420">
        <v>0</v>
      </c>
      <c r="I27" s="425"/>
      <c r="J27" s="13"/>
    </row>
    <row r="28" spans="1:10" ht="10.15" customHeight="1">
      <c r="A28" s="159"/>
      <c r="B28" s="159"/>
      <c r="C28" s="154"/>
      <c r="D28" s="154"/>
      <c r="E28" s="166"/>
      <c r="F28" s="420"/>
      <c r="G28" s="421"/>
      <c r="H28" s="420"/>
      <c r="I28" s="425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422">
        <f>SUM(F30:F33)</f>
        <v>424836.33999999997</v>
      </c>
      <c r="G29" s="423"/>
      <c r="H29" s="422">
        <f>SUM(H30:H33)</f>
        <v>471398.67</v>
      </c>
      <c r="I29" s="439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418">
        <v>0</v>
      </c>
      <c r="G30" s="419"/>
      <c r="H30" s="418">
        <v>0</v>
      </c>
      <c r="I30" s="431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420">
        <v>343121.06</v>
      </c>
      <c r="G31" s="421"/>
      <c r="H31" s="420">
        <v>392943.61</v>
      </c>
      <c r="I31" s="425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420">
        <v>0</v>
      </c>
      <c r="G32" s="421"/>
      <c r="H32" s="420">
        <v>0</v>
      </c>
      <c r="I32" s="425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420">
        <v>81715.28</v>
      </c>
      <c r="G33" s="421"/>
      <c r="H33" s="420">
        <v>78455.06</v>
      </c>
      <c r="I33" s="425"/>
      <c r="J33" s="13"/>
    </row>
    <row r="34" spans="1:10" ht="10.15" customHeight="1">
      <c r="A34" s="159"/>
      <c r="B34" s="159"/>
      <c r="C34" s="154"/>
      <c r="D34" s="154"/>
      <c r="E34" s="156"/>
      <c r="F34" s="420"/>
      <c r="G34" s="421"/>
      <c r="H34" s="420"/>
      <c r="I34" s="425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422">
        <f>SUM(F36:F37)</f>
        <v>1084970.1599999999</v>
      </c>
      <c r="G35" s="423"/>
      <c r="H35" s="422">
        <f>SUM(H36:H37)</f>
        <v>1449831.23</v>
      </c>
      <c r="I35" s="439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418">
        <v>983572.13</v>
      </c>
      <c r="G36" s="419"/>
      <c r="H36" s="418">
        <v>1343504.1</v>
      </c>
      <c r="I36" s="431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420">
        <v>101398.03</v>
      </c>
      <c r="G37" s="421"/>
      <c r="H37" s="420">
        <v>106327.13</v>
      </c>
      <c r="I37" s="425"/>
      <c r="J37" s="13"/>
    </row>
    <row r="38" spans="1:10" ht="10.15" customHeight="1">
      <c r="A38" s="159"/>
      <c r="B38" s="159"/>
      <c r="C38" s="154"/>
      <c r="D38" s="154"/>
      <c r="E38" s="156"/>
      <c r="F38" s="420"/>
      <c r="G38" s="421"/>
      <c r="H38" s="420"/>
      <c r="I38" s="425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422">
        <f>SUM(F40:F41)</f>
        <v>1403099.7</v>
      </c>
      <c r="G39" s="423"/>
      <c r="H39" s="422">
        <f>SUM(H40:H41)</f>
        <v>1377372.45</v>
      </c>
      <c r="I39" s="439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418">
        <v>1402964.7</v>
      </c>
      <c r="G40" s="419"/>
      <c r="H40" s="418">
        <v>1377237.45</v>
      </c>
      <c r="I40" s="431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420">
        <v>135</v>
      </c>
      <c r="G41" s="421"/>
      <c r="H41" s="420">
        <v>135</v>
      </c>
      <c r="I41" s="425"/>
      <c r="J41" s="13"/>
    </row>
    <row r="42" spans="1:10" ht="9.6" customHeight="1">
      <c r="A42" s="159"/>
      <c r="B42" s="159"/>
      <c r="C42" s="154"/>
      <c r="D42" s="154"/>
      <c r="E42" s="156"/>
      <c r="F42" s="420"/>
      <c r="G42" s="421"/>
      <c r="H42" s="420"/>
      <c r="I42" s="425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435">
        <f>F45+F47+F57+F59</f>
        <v>4223522.93</v>
      </c>
      <c r="G43" s="436"/>
      <c r="H43" s="435">
        <f>H45+H47+H57+H59</f>
        <v>4391717</v>
      </c>
      <c r="I43" s="440"/>
      <c r="J43" s="13"/>
    </row>
    <row r="44" spans="1:10" ht="8.4499999999999993" customHeight="1">
      <c r="A44" s="149"/>
      <c r="B44" s="149"/>
      <c r="C44" s="149"/>
      <c r="D44" s="149"/>
      <c r="E44" s="156"/>
      <c r="F44" s="437"/>
      <c r="G44" s="438"/>
      <c r="H44" s="437"/>
      <c r="I44" s="441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422">
        <v>0</v>
      </c>
      <c r="G45" s="423"/>
      <c r="H45" s="446">
        <v>0</v>
      </c>
      <c r="I45" s="447"/>
      <c r="J45" s="13"/>
    </row>
    <row r="46" spans="1:10" ht="10.15" customHeight="1">
      <c r="A46" s="157"/>
      <c r="B46" s="158"/>
      <c r="C46" s="153"/>
      <c r="D46" s="153"/>
      <c r="E46" s="156"/>
      <c r="F46" s="433"/>
      <c r="G46" s="434"/>
      <c r="H46" s="433"/>
      <c r="I46" s="445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422">
        <f>F48+F49</f>
        <v>792085.64999999991</v>
      </c>
      <c r="G47" s="423"/>
      <c r="H47" s="422">
        <f>H48+H49</f>
        <v>1365076.7000000002</v>
      </c>
      <c r="I47" s="439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418">
        <v>398167.44</v>
      </c>
      <c r="G48" s="419"/>
      <c r="H48" s="418">
        <v>367999.75</v>
      </c>
      <c r="I48" s="431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420">
        <f>SUM(F50:F55)</f>
        <v>393918.20999999996</v>
      </c>
      <c r="G49" s="421"/>
      <c r="H49" s="420">
        <f>SUM(H50:H55)</f>
        <v>997076.95000000007</v>
      </c>
      <c r="I49" s="425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420">
        <v>136790</v>
      </c>
      <c r="G50" s="421"/>
      <c r="H50" s="420">
        <v>127991.35</v>
      </c>
      <c r="I50" s="425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420">
        <v>139664.43</v>
      </c>
      <c r="G51" s="421"/>
      <c r="H51" s="420">
        <v>774206.12</v>
      </c>
      <c r="I51" s="425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420">
        <v>36051.68</v>
      </c>
      <c r="G52" s="421"/>
      <c r="H52" s="420">
        <v>4727.28</v>
      </c>
      <c r="I52" s="425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420">
        <v>9035.35</v>
      </c>
      <c r="G53" s="421"/>
      <c r="H53" s="420">
        <v>21416.29</v>
      </c>
      <c r="I53" s="425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420">
        <v>67447.649999999994</v>
      </c>
      <c r="G54" s="421"/>
      <c r="H54" s="420">
        <v>68735.91</v>
      </c>
      <c r="I54" s="425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420">
        <v>4929.1000000000004</v>
      </c>
      <c r="G55" s="421"/>
      <c r="H55" s="420">
        <v>0</v>
      </c>
      <c r="I55" s="425"/>
      <c r="J55" s="13"/>
    </row>
    <row r="56" spans="1:10" ht="10.15" customHeight="1">
      <c r="A56" s="159"/>
      <c r="B56" s="159"/>
      <c r="C56" s="154"/>
      <c r="D56" s="154"/>
      <c r="E56" s="166"/>
      <c r="F56" s="420"/>
      <c r="G56" s="421"/>
      <c r="H56" s="420"/>
      <c r="I56" s="425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432">
        <v>0</v>
      </c>
      <c r="G57" s="421"/>
      <c r="H57" s="432">
        <v>0</v>
      </c>
      <c r="I57" s="425"/>
      <c r="J57" s="13"/>
    </row>
    <row r="58" spans="1:10" ht="10.15" customHeight="1">
      <c r="A58" s="157"/>
      <c r="B58" s="158"/>
      <c r="C58" s="153"/>
      <c r="D58" s="153"/>
      <c r="E58" s="156"/>
      <c r="F58" s="420"/>
      <c r="G58" s="421"/>
      <c r="H58" s="420"/>
      <c r="I58" s="425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422">
        <f>SUM(F60:F62)</f>
        <v>3431437.2800000003</v>
      </c>
      <c r="G59" s="423"/>
      <c r="H59" s="422">
        <f>SUM(H60:H62)</f>
        <v>3026640.3000000003</v>
      </c>
      <c r="I59" s="439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418">
        <v>3081165.48</v>
      </c>
      <c r="G60" s="419"/>
      <c r="H60" s="418">
        <v>2200000.7000000002</v>
      </c>
      <c r="I60" s="431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420">
        <v>522380.43</v>
      </c>
      <c r="G61" s="421"/>
      <c r="H61" s="420">
        <v>1060759.74</v>
      </c>
      <c r="I61" s="425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420">
        <v>-172108.63</v>
      </c>
      <c r="G62" s="421"/>
      <c r="H62" s="420">
        <v>-234120.14</v>
      </c>
      <c r="I62" s="425"/>
      <c r="J62" s="13"/>
    </row>
    <row r="63" spans="1:10" ht="10.15" customHeight="1">
      <c r="A63" s="159"/>
      <c r="B63" s="159"/>
      <c r="C63" s="154"/>
      <c r="D63" s="154"/>
      <c r="E63" s="156"/>
      <c r="F63" s="420"/>
      <c r="G63" s="421"/>
      <c r="H63" s="420"/>
      <c r="I63" s="425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422">
        <v>0</v>
      </c>
      <c r="G64" s="423"/>
      <c r="H64" s="422">
        <v>0</v>
      </c>
      <c r="I64" s="439"/>
      <c r="J64" s="13"/>
    </row>
    <row r="65" spans="1:10" ht="10.15" customHeight="1">
      <c r="A65" s="159"/>
      <c r="B65" s="153"/>
      <c r="C65" s="158"/>
      <c r="D65" s="158"/>
      <c r="E65" s="167"/>
      <c r="F65" s="418"/>
      <c r="G65" s="419"/>
      <c r="H65" s="418"/>
      <c r="I65" s="431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29">
        <f>F10+F43+F64</f>
        <v>25281584.999999996</v>
      </c>
      <c r="G66" s="430"/>
      <c r="H66" s="429">
        <f>H10+H43+H64</f>
        <v>25334574.090000004</v>
      </c>
      <c r="I66" s="442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VERLAINE</v>
      </c>
      <c r="E1" s="271"/>
      <c r="F1" s="271"/>
      <c r="G1" s="267" t="str">
        <f>Coordonnées!P1</f>
        <v>Code INS</v>
      </c>
      <c r="H1" s="402"/>
      <c r="I1" s="201">
        <f>Coordonnées!R1</f>
        <v>61063</v>
      </c>
      <c r="J1" s="16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2020</v>
      </c>
      <c r="J2" s="16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67" t="s">
        <v>42</v>
      </c>
      <c r="F6" s="473">
        <f>I2</f>
        <v>2020</v>
      </c>
      <c r="G6" s="479"/>
      <c r="H6" s="473">
        <f>F6-1</f>
        <v>2019</v>
      </c>
      <c r="I6" s="474"/>
      <c r="J6" s="17"/>
    </row>
    <row r="7" spans="1:10" ht="10.1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10.15" customHeight="1">
      <c r="A9" s="127"/>
      <c r="B9" s="128"/>
      <c r="C9" s="128"/>
      <c r="D9" s="128"/>
      <c r="E9" s="131"/>
      <c r="F9" s="460"/>
      <c r="G9" s="465"/>
      <c r="H9" s="460"/>
      <c r="I9" s="461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422">
        <f>F12+F14+F16+F21+F25+F31</f>
        <v>19684091.25</v>
      </c>
      <c r="G10" s="423"/>
      <c r="H10" s="422">
        <f>H12+H14+H16+H21+H25+H31</f>
        <v>19203640.700000003</v>
      </c>
      <c r="I10" s="439"/>
      <c r="J10" s="17"/>
    </row>
    <row r="11" spans="1:10" ht="10.15" customHeight="1">
      <c r="A11" s="127"/>
      <c r="B11" s="128"/>
      <c r="C11" s="132"/>
      <c r="D11" s="132"/>
      <c r="E11" s="133"/>
      <c r="F11" s="433"/>
      <c r="G11" s="434"/>
      <c r="H11" s="433"/>
      <c r="I11" s="445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422">
        <v>3657077.16</v>
      </c>
      <c r="G12" s="423"/>
      <c r="H12" s="422">
        <v>3657077.16</v>
      </c>
      <c r="I12" s="439"/>
      <c r="J12" s="17"/>
    </row>
    <row r="13" spans="1:10" ht="10.15" customHeight="1">
      <c r="A13" s="134"/>
      <c r="B13" s="135"/>
      <c r="C13" s="128"/>
      <c r="D13" s="128"/>
      <c r="E13" s="136"/>
      <c r="F13" s="433"/>
      <c r="G13" s="434"/>
      <c r="H13" s="433"/>
      <c r="I13" s="445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422">
        <v>6853721.1399999997</v>
      </c>
      <c r="G14" s="423"/>
      <c r="H14" s="422">
        <v>6853721.1399999997</v>
      </c>
      <c r="I14" s="439"/>
      <c r="J14" s="17"/>
    </row>
    <row r="15" spans="1:10" ht="10.15" customHeight="1">
      <c r="A15" s="134"/>
      <c r="B15" s="135"/>
      <c r="C15" s="128"/>
      <c r="D15" s="128"/>
      <c r="E15" s="136"/>
      <c r="F15" s="433"/>
      <c r="G15" s="434"/>
      <c r="H15" s="433"/>
      <c r="I15" s="445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422">
        <f>SUM(F17:F19)</f>
        <v>1092244.92</v>
      </c>
      <c r="G16" s="423"/>
      <c r="H16" s="422">
        <f>SUM(H17:H19)</f>
        <v>672212.32000000007</v>
      </c>
      <c r="I16" s="439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52">
        <v>716614.03</v>
      </c>
      <c r="G17" s="458"/>
      <c r="H17" s="452">
        <v>178542.95</v>
      </c>
      <c r="I17" s="453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48">
        <v>-44401.71</v>
      </c>
      <c r="G18" s="462"/>
      <c r="H18" s="448">
        <v>538071.07999999996</v>
      </c>
      <c r="I18" s="449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48">
        <v>420032.6</v>
      </c>
      <c r="G19" s="462"/>
      <c r="H19" s="448">
        <v>-44401.71</v>
      </c>
      <c r="I19" s="449"/>
      <c r="J19" s="17"/>
    </row>
    <row r="20" spans="1:10" ht="10.15" customHeight="1">
      <c r="A20" s="127"/>
      <c r="B20" s="137"/>
      <c r="C20" s="138"/>
      <c r="D20" s="138"/>
      <c r="E20" s="136"/>
      <c r="F20" s="448"/>
      <c r="G20" s="462"/>
      <c r="H20" s="448"/>
      <c r="I20" s="449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422">
        <f>SUM(F22:F23)</f>
        <v>2379101.9700000002</v>
      </c>
      <c r="G21" s="423"/>
      <c r="H21" s="422">
        <f>SUM(H22:H23)</f>
        <v>2003086.42</v>
      </c>
      <c r="I21" s="439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52">
        <v>5605.49</v>
      </c>
      <c r="G22" s="458"/>
      <c r="H22" s="452">
        <v>5605.49</v>
      </c>
      <c r="I22" s="453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48">
        <v>2373496.48</v>
      </c>
      <c r="G23" s="462"/>
      <c r="H23" s="448">
        <v>1997480.93</v>
      </c>
      <c r="I23" s="449"/>
      <c r="J23" s="17"/>
    </row>
    <row r="24" spans="1:10" ht="10.15" customHeight="1">
      <c r="A24" s="127"/>
      <c r="B24" s="137"/>
      <c r="C24" s="138"/>
      <c r="D24" s="138"/>
      <c r="E24" s="136"/>
      <c r="F24" s="448"/>
      <c r="G24" s="462"/>
      <c r="H24" s="448"/>
      <c r="I24" s="449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422">
        <f>SUM(F26:F29)</f>
        <v>5701946.0600000005</v>
      </c>
      <c r="G25" s="423"/>
      <c r="H25" s="422">
        <f>SUM(H26:H29)</f>
        <v>6017543.6600000001</v>
      </c>
      <c r="I25" s="439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52">
        <v>110170.4</v>
      </c>
      <c r="G26" s="458"/>
      <c r="H26" s="452">
        <v>117218.78</v>
      </c>
      <c r="I26" s="453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48">
        <v>48501.279999999999</v>
      </c>
      <c r="G27" s="462"/>
      <c r="H27" s="448">
        <v>49396.14</v>
      </c>
      <c r="I27" s="449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48">
        <v>5513847.2300000004</v>
      </c>
      <c r="G28" s="462"/>
      <c r="H28" s="448">
        <v>5819236.2300000004</v>
      </c>
      <c r="I28" s="449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48">
        <v>29427.15</v>
      </c>
      <c r="G29" s="462"/>
      <c r="H29" s="448">
        <v>31692.51</v>
      </c>
      <c r="I29" s="449"/>
      <c r="J29" s="17"/>
    </row>
    <row r="30" spans="1:10" ht="10.15" customHeight="1">
      <c r="A30" s="127"/>
      <c r="B30" s="137"/>
      <c r="C30" s="138"/>
      <c r="D30" s="138"/>
      <c r="E30" s="136"/>
      <c r="F30" s="448"/>
      <c r="G30" s="462"/>
      <c r="H30" s="448"/>
      <c r="I30" s="449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422">
        <v>0</v>
      </c>
      <c r="G31" s="423"/>
      <c r="H31" s="422">
        <v>0</v>
      </c>
      <c r="I31" s="439"/>
      <c r="J31" s="17"/>
    </row>
    <row r="32" spans="1:10" ht="10.15" customHeight="1">
      <c r="A32" s="127"/>
      <c r="B32" s="128"/>
      <c r="C32" s="135"/>
      <c r="D32" s="135"/>
      <c r="E32" s="136"/>
      <c r="F32" s="452"/>
      <c r="G32" s="458"/>
      <c r="H32" s="452"/>
      <c r="I32" s="453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4">
        <f>F35+F44+F53</f>
        <v>5563470.2400000002</v>
      </c>
      <c r="G33" s="463"/>
      <c r="H33" s="454">
        <f>H35+H44+H53</f>
        <v>6093711.9400000004</v>
      </c>
      <c r="I33" s="455"/>
      <c r="J33" s="17"/>
    </row>
    <row r="34" spans="1:10" ht="10.1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422">
        <f>SUM(F36:F42)</f>
        <v>4911745</v>
      </c>
      <c r="G35" s="423"/>
      <c r="H35" s="422">
        <f>SUM(H36:H42)</f>
        <v>5312414.9000000004</v>
      </c>
      <c r="I35" s="439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4133955.82</v>
      </c>
      <c r="G36" s="458"/>
      <c r="H36" s="452">
        <v>4457837.16</v>
      </c>
      <c r="I36" s="453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48">
        <v>777789.18</v>
      </c>
      <c r="G37" s="462"/>
      <c r="H37" s="448">
        <v>854577.74</v>
      </c>
      <c r="I37" s="449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2"/>
      <c r="H38" s="448">
        <v>0</v>
      </c>
      <c r="I38" s="449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2"/>
      <c r="H39" s="448">
        <v>0</v>
      </c>
      <c r="I39" s="449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2"/>
      <c r="H40" s="448">
        <v>0</v>
      </c>
      <c r="I40" s="449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2"/>
      <c r="H41" s="448">
        <v>0</v>
      </c>
      <c r="I41" s="449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2"/>
      <c r="H42" s="448">
        <v>0</v>
      </c>
      <c r="I42" s="449"/>
      <c r="J42" s="17"/>
    </row>
    <row r="43" spans="1:10" ht="10.15" customHeight="1">
      <c r="A43" s="127"/>
      <c r="B43" s="137"/>
      <c r="C43" s="138"/>
      <c r="D43" s="138"/>
      <c r="E43" s="136"/>
      <c r="F43" s="448"/>
      <c r="G43" s="462"/>
      <c r="H43" s="448"/>
      <c r="I43" s="449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422">
        <f>F45+SUM(F49:F51)</f>
        <v>649141.40999999992</v>
      </c>
      <c r="G44" s="423"/>
      <c r="H44" s="422">
        <f>H45+SUM(H49:H51)</f>
        <v>779432.51</v>
      </c>
      <c r="I44" s="439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434297.67</v>
      </c>
      <c r="G45" s="458"/>
      <c r="H45" s="452">
        <f>SUM(H46:H48)</f>
        <v>411704.20999999996</v>
      </c>
      <c r="I45" s="453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48">
        <v>404935.51</v>
      </c>
      <c r="G46" s="462"/>
      <c r="H46" s="448">
        <v>380687.04</v>
      </c>
      <c r="I46" s="449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48">
        <v>29362.16</v>
      </c>
      <c r="G47" s="462"/>
      <c r="H47" s="448">
        <v>31017.17</v>
      </c>
      <c r="I47" s="449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48">
        <v>0</v>
      </c>
      <c r="G48" s="462"/>
      <c r="H48" s="448">
        <v>0</v>
      </c>
      <c r="I48" s="449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48">
        <v>-2369.48</v>
      </c>
      <c r="G49" s="462"/>
      <c r="H49" s="448">
        <v>89348.160000000003</v>
      </c>
      <c r="I49" s="449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48">
        <v>110736.27</v>
      </c>
      <c r="G50" s="462"/>
      <c r="H50" s="448">
        <v>152724.96</v>
      </c>
      <c r="I50" s="449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106476.95</v>
      </c>
      <c r="G51" s="462"/>
      <c r="H51" s="448">
        <v>125655.18</v>
      </c>
      <c r="I51" s="449"/>
      <c r="J51" s="17"/>
    </row>
    <row r="52" spans="1:10" ht="10.15" customHeight="1">
      <c r="A52" s="127"/>
      <c r="B52" s="137"/>
      <c r="C52" s="138"/>
      <c r="D52" s="138"/>
      <c r="E52" s="140"/>
      <c r="F52" s="448"/>
      <c r="G52" s="462"/>
      <c r="H52" s="448"/>
      <c r="I52" s="449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422">
        <v>2583.83</v>
      </c>
      <c r="G53" s="423"/>
      <c r="H53" s="422">
        <v>1864.53</v>
      </c>
      <c r="I53" s="439"/>
      <c r="J53" s="17"/>
    </row>
    <row r="54" spans="1:10" ht="10.15" customHeight="1">
      <c r="A54" s="134"/>
      <c r="B54" s="135"/>
      <c r="C54" s="128"/>
      <c r="D54" s="128"/>
      <c r="E54" s="136"/>
      <c r="F54" s="433"/>
      <c r="G54" s="434"/>
      <c r="H54" s="433"/>
      <c r="I54" s="445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422">
        <v>34023.51</v>
      </c>
      <c r="G55" s="423"/>
      <c r="H55" s="422">
        <v>37221.449999999997</v>
      </c>
      <c r="I55" s="439"/>
      <c r="J55" s="17"/>
    </row>
    <row r="56" spans="1:10">
      <c r="A56" s="127"/>
      <c r="B56" s="128"/>
      <c r="C56" s="135"/>
      <c r="D56" s="135"/>
      <c r="E56" s="136"/>
      <c r="F56" s="452"/>
      <c r="G56" s="458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25281585.000000004</v>
      </c>
      <c r="G57" s="459"/>
      <c r="H57" s="450">
        <f>H10+H33+H55</f>
        <v>25334574.090000004</v>
      </c>
      <c r="I57" s="451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VERLAINE</v>
      </c>
      <c r="E1" s="271"/>
      <c r="F1" s="271"/>
      <c r="G1" s="267" t="str">
        <f>Coordonnées!P1</f>
        <v>Code INS</v>
      </c>
      <c r="H1" s="402"/>
      <c r="I1" s="201">
        <f>Coordonnées!R1</f>
        <v>61063</v>
      </c>
    </row>
    <row r="2" spans="1:9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2020</v>
      </c>
    </row>
    <row r="3" spans="1:9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524" t="s">
        <v>42</v>
      </c>
      <c r="F5" s="527">
        <f>I2</f>
        <v>2020</v>
      </c>
      <c r="G5" s="528"/>
      <c r="H5" s="527">
        <f>F5-1</f>
        <v>2019</v>
      </c>
      <c r="I5" s="533"/>
    </row>
    <row r="6" spans="1:9">
      <c r="A6" s="110"/>
      <c r="B6" s="111"/>
      <c r="C6" s="108" t="s">
        <v>184</v>
      </c>
      <c r="D6" s="112"/>
      <c r="E6" s="525"/>
      <c r="F6" s="529"/>
      <c r="G6" s="530"/>
      <c r="H6" s="529"/>
      <c r="I6" s="534"/>
    </row>
    <row r="7" spans="1:9" ht="10.15" customHeight="1" thickBot="1">
      <c r="A7" s="110"/>
      <c r="B7" s="111"/>
      <c r="C7" s="112"/>
      <c r="D7" s="112"/>
      <c r="E7" s="526"/>
      <c r="F7" s="531"/>
      <c r="G7" s="532"/>
      <c r="H7" s="531"/>
      <c r="I7" s="53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507"/>
      <c r="G8" s="538"/>
      <c r="H8" s="507"/>
      <c r="I8" s="508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2">
        <v>212148.12</v>
      </c>
      <c r="G9" s="516"/>
      <c r="H9" s="482">
        <v>228350.84</v>
      </c>
      <c r="I9" s="483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2">
        <v>399675.41</v>
      </c>
      <c r="G10" s="516"/>
      <c r="H10" s="482">
        <v>628846.68999999994</v>
      </c>
      <c r="I10" s="483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2">
        <v>2002677</v>
      </c>
      <c r="G11" s="516"/>
      <c r="H11" s="482">
        <v>1964301.64</v>
      </c>
      <c r="I11" s="483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2">
        <v>1225970.8400000001</v>
      </c>
      <c r="G12" s="516"/>
      <c r="H12" s="482">
        <v>1203299.3400000001</v>
      </c>
      <c r="I12" s="483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2">
        <v>352990.94</v>
      </c>
      <c r="G13" s="516"/>
      <c r="H13" s="482">
        <v>323394.89</v>
      </c>
      <c r="I13" s="483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119990.55000000002</v>
      </c>
      <c r="G14" s="516"/>
      <c r="H14" s="482">
        <f>SUM(H15:H17)</f>
        <v>127019.48999999999</v>
      </c>
      <c r="I14" s="483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119706.35</v>
      </c>
      <c r="G15" s="516"/>
      <c r="H15" s="482">
        <v>126866.06</v>
      </c>
      <c r="I15" s="483"/>
    </row>
    <row r="16" spans="1:9">
      <c r="A16" s="110"/>
      <c r="B16" s="110"/>
      <c r="C16" s="116" t="s">
        <v>196</v>
      </c>
      <c r="D16" s="116"/>
      <c r="E16" s="117">
        <v>657</v>
      </c>
      <c r="F16" s="494">
        <v>63.46</v>
      </c>
      <c r="G16" s="515"/>
      <c r="H16" s="494">
        <v>20.34</v>
      </c>
      <c r="I16" s="495"/>
    </row>
    <row r="17" spans="1:9">
      <c r="A17" s="110"/>
      <c r="B17" s="110"/>
      <c r="C17" s="116" t="s">
        <v>197</v>
      </c>
      <c r="D17" s="116"/>
      <c r="E17" s="117">
        <v>658</v>
      </c>
      <c r="F17" s="482">
        <v>220.74</v>
      </c>
      <c r="G17" s="516"/>
      <c r="H17" s="482">
        <v>133.09</v>
      </c>
      <c r="I17" s="483"/>
    </row>
    <row r="18" spans="1:9" ht="10.15" customHeight="1">
      <c r="A18" s="110"/>
      <c r="B18" s="111"/>
      <c r="C18" s="116"/>
      <c r="D18" s="116"/>
      <c r="E18" s="117"/>
      <c r="F18" s="482"/>
      <c r="G18" s="516"/>
      <c r="H18" s="482"/>
      <c r="I18" s="483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422">
        <f>SUM(F9:F14)</f>
        <v>4313452.8600000003</v>
      </c>
      <c r="G19" s="511"/>
      <c r="H19" s="422">
        <f>SUM(H9:H14)</f>
        <v>4475212.8899999997</v>
      </c>
      <c r="I19" s="439"/>
    </row>
    <row r="20" spans="1:9" ht="10.15" customHeight="1">
      <c r="A20" s="110"/>
      <c r="B20" s="111"/>
      <c r="C20" s="116"/>
      <c r="D20" s="116"/>
      <c r="E20" s="117"/>
      <c r="F20" s="509"/>
      <c r="G20" s="523"/>
      <c r="H20" s="509"/>
      <c r="I20" s="510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889396.74999999907</v>
      </c>
      <c r="G21" s="513"/>
      <c r="H21" s="490">
        <f>IF(Charges!H19&lt;Produits!H19,Produits!H19-Charges!H19,0)</f>
        <v>743122.06000000052</v>
      </c>
      <c r="I21" s="491"/>
    </row>
    <row r="22" spans="1:9" ht="10.15" customHeight="1">
      <c r="A22" s="113"/>
      <c r="B22" s="119"/>
      <c r="C22" s="120"/>
      <c r="D22" s="120"/>
      <c r="E22" s="117"/>
      <c r="F22" s="492"/>
      <c r="G22" s="514"/>
      <c r="H22" s="492"/>
      <c r="I22" s="493"/>
    </row>
    <row r="23" spans="1:9">
      <c r="A23" s="113" t="s">
        <v>79</v>
      </c>
      <c r="B23" s="536" t="s">
        <v>291</v>
      </c>
      <c r="C23" s="536"/>
      <c r="D23" s="537"/>
      <c r="E23" s="118" t="s">
        <v>202</v>
      </c>
      <c r="F23" s="494"/>
      <c r="G23" s="515"/>
      <c r="H23" s="494"/>
      <c r="I23" s="495"/>
    </row>
    <row r="24" spans="1:9">
      <c r="A24" s="110"/>
      <c r="B24" s="536"/>
      <c r="C24" s="536"/>
      <c r="D24" s="537"/>
      <c r="E24" s="117"/>
      <c r="F24" s="494"/>
      <c r="G24" s="515"/>
      <c r="H24" s="494"/>
      <c r="I24" s="495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2">
        <v>870707.38</v>
      </c>
      <c r="G25" s="516"/>
      <c r="H25" s="482">
        <v>635863.34</v>
      </c>
      <c r="I25" s="483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16"/>
      <c r="H26" s="482">
        <v>0</v>
      </c>
      <c r="I26" s="483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16"/>
      <c r="H27" s="482">
        <v>0</v>
      </c>
      <c r="I27" s="483"/>
    </row>
    <row r="28" spans="1:9">
      <c r="A28" s="110"/>
      <c r="B28" s="110" t="s">
        <v>57</v>
      </c>
      <c r="C28" s="116" t="s">
        <v>207</v>
      </c>
      <c r="D28" s="116"/>
      <c r="E28" s="117"/>
      <c r="F28" s="494"/>
      <c r="G28" s="515"/>
      <c r="H28" s="494"/>
      <c r="I28" s="495"/>
    </row>
    <row r="29" spans="1:9">
      <c r="A29" s="110"/>
      <c r="B29" s="110"/>
      <c r="C29" s="116" t="s">
        <v>208</v>
      </c>
      <c r="D29" s="116"/>
      <c r="E29" s="117">
        <v>665</v>
      </c>
      <c r="F29" s="482">
        <v>58565.8</v>
      </c>
      <c r="G29" s="516"/>
      <c r="H29" s="482">
        <v>56825.43</v>
      </c>
      <c r="I29" s="483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2">
        <v>0</v>
      </c>
      <c r="G30" s="516"/>
      <c r="H30" s="482">
        <v>0</v>
      </c>
      <c r="I30" s="483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5"/>
      <c r="H31" s="494"/>
      <c r="I31" s="495"/>
    </row>
    <row r="32" spans="1:9">
      <c r="A32" s="110"/>
      <c r="B32" s="110"/>
      <c r="C32" s="116" t="s">
        <v>211</v>
      </c>
      <c r="D32" s="116"/>
      <c r="E32" s="117">
        <v>667</v>
      </c>
      <c r="F32" s="482">
        <v>61536.03</v>
      </c>
      <c r="G32" s="516"/>
      <c r="H32" s="482">
        <v>61937.84</v>
      </c>
      <c r="I32" s="483"/>
    </row>
    <row r="33" spans="1:9" ht="10.15" customHeight="1">
      <c r="A33" s="110"/>
      <c r="B33" s="111"/>
      <c r="C33" s="116"/>
      <c r="D33" s="116"/>
      <c r="E33" s="117"/>
      <c r="F33" s="482"/>
      <c r="G33" s="516"/>
      <c r="H33" s="482"/>
      <c r="I33" s="483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422">
        <f>SUM(F25:F32)</f>
        <v>990809.21000000008</v>
      </c>
      <c r="G34" s="511"/>
      <c r="H34" s="422">
        <f>SUM(H25:H32)</f>
        <v>754626.61</v>
      </c>
      <c r="I34" s="439"/>
    </row>
    <row r="35" spans="1:9" ht="10.15" customHeight="1">
      <c r="A35" s="113"/>
      <c r="B35" s="114"/>
      <c r="C35" s="112"/>
      <c r="D35" s="112"/>
      <c r="E35" s="117"/>
      <c r="F35" s="486"/>
      <c r="G35" s="512"/>
      <c r="H35" s="486"/>
      <c r="I35" s="487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422">
        <f>F19+F34</f>
        <v>5304262.07</v>
      </c>
      <c r="G36" s="511"/>
      <c r="H36" s="422">
        <f>H19+H34</f>
        <v>5229839.5</v>
      </c>
      <c r="I36" s="439"/>
    </row>
    <row r="37" spans="1:9" ht="10.15" customHeight="1">
      <c r="A37" s="113"/>
      <c r="B37" s="114"/>
      <c r="C37" s="116"/>
      <c r="D37" s="116"/>
      <c r="E37" s="117"/>
      <c r="F37" s="486"/>
      <c r="G37" s="512"/>
      <c r="H37" s="486"/>
      <c r="I37" s="487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800723.40999999922</v>
      </c>
      <c r="G38" s="520"/>
      <c r="H38" s="502">
        <f>IF(Charges!H36&lt;Produits!H33,Produits!H33-Charges!H36,0)</f>
        <v>714910.70000000019</v>
      </c>
      <c r="I38" s="503"/>
    </row>
    <row r="39" spans="1:9" ht="10.15" customHeight="1">
      <c r="A39" s="113"/>
      <c r="B39" s="114"/>
      <c r="C39" s="116"/>
      <c r="D39" s="116"/>
      <c r="E39" s="117"/>
      <c r="F39" s="504"/>
      <c r="G39" s="521"/>
      <c r="H39" s="504"/>
      <c r="I39" s="505"/>
    </row>
    <row r="40" spans="1:9">
      <c r="A40" s="113" t="s">
        <v>108</v>
      </c>
      <c r="B40" s="114" t="s">
        <v>217</v>
      </c>
      <c r="C40" s="116"/>
      <c r="D40" s="116"/>
      <c r="E40" s="117"/>
      <c r="F40" s="494"/>
      <c r="G40" s="515"/>
      <c r="H40" s="494"/>
      <c r="I40" s="495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2">
        <v>30268.1</v>
      </c>
      <c r="G41" s="516"/>
      <c r="H41" s="482">
        <v>93577.52</v>
      </c>
      <c r="I41" s="483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16"/>
      <c r="H42" s="482">
        <v>0</v>
      </c>
      <c r="I42" s="483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16"/>
      <c r="H43" s="482">
        <v>0</v>
      </c>
      <c r="I43" s="483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30268.1</v>
      </c>
      <c r="G44" s="522"/>
      <c r="H44" s="500">
        <f>SUM(H41:H43)</f>
        <v>93577.52</v>
      </c>
      <c r="I44" s="501"/>
    </row>
    <row r="45" spans="1:9" ht="10.15" customHeight="1">
      <c r="A45" s="113"/>
      <c r="B45" s="125"/>
      <c r="C45" s="120"/>
      <c r="D45" s="120"/>
      <c r="E45" s="117"/>
      <c r="F45" s="433"/>
      <c r="G45" s="517"/>
      <c r="H45" s="433"/>
      <c r="I45" s="445"/>
    </row>
    <row r="46" spans="1:9">
      <c r="A46" s="113" t="s">
        <v>111</v>
      </c>
      <c r="B46" s="114" t="s">
        <v>222</v>
      </c>
      <c r="C46" s="116"/>
      <c r="D46" s="116"/>
      <c r="E46" s="117"/>
      <c r="F46" s="494"/>
      <c r="G46" s="515"/>
      <c r="H46" s="494"/>
      <c r="I46" s="495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2">
        <v>550000</v>
      </c>
      <c r="G47" s="516"/>
      <c r="H47" s="482">
        <v>1315552.6599999999</v>
      </c>
      <c r="I47" s="483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2">
        <v>379121.91</v>
      </c>
      <c r="G48" s="516"/>
      <c r="H48" s="482">
        <v>720070.13</v>
      </c>
      <c r="I48" s="483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422">
        <f>SUM(F47:F48)</f>
        <v>929121.90999999992</v>
      </c>
      <c r="G49" s="511"/>
      <c r="H49" s="422">
        <f>SUM(H47:H48)</f>
        <v>2035622.79</v>
      </c>
      <c r="I49" s="439"/>
    </row>
    <row r="50" spans="1:9" ht="10.15" customHeight="1">
      <c r="A50" s="113"/>
      <c r="B50" s="125"/>
      <c r="C50" s="120"/>
      <c r="D50" s="120"/>
      <c r="E50" s="117"/>
      <c r="F50" s="433"/>
      <c r="G50" s="517"/>
      <c r="H50" s="433"/>
      <c r="I50" s="445"/>
    </row>
    <row r="51" spans="1:9">
      <c r="A51" s="113" t="s">
        <v>118</v>
      </c>
      <c r="B51" s="536" t="s">
        <v>289</v>
      </c>
      <c r="C51" s="536"/>
      <c r="D51" s="537"/>
      <c r="E51" s="117"/>
      <c r="F51" s="496"/>
      <c r="G51" s="518"/>
      <c r="H51" s="496"/>
      <c r="I51" s="497"/>
    </row>
    <row r="52" spans="1:9">
      <c r="A52" s="113"/>
      <c r="B52" s="536"/>
      <c r="C52" s="536"/>
      <c r="D52" s="537"/>
      <c r="E52" s="117" t="s">
        <v>226</v>
      </c>
      <c r="F52" s="498">
        <f>F44+F49</f>
        <v>959390.00999999989</v>
      </c>
      <c r="G52" s="519"/>
      <c r="H52" s="498">
        <f>H44+H49</f>
        <v>2129200.31</v>
      </c>
      <c r="I52" s="499"/>
    </row>
    <row r="53" spans="1:9" ht="10.15" customHeight="1">
      <c r="A53" s="113"/>
      <c r="B53" s="114"/>
      <c r="C53" s="116"/>
      <c r="D53" s="116"/>
      <c r="E53" s="117"/>
      <c r="F53" s="486"/>
      <c r="G53" s="512"/>
      <c r="H53" s="486"/>
      <c r="I53" s="487"/>
    </row>
    <row r="54" spans="1:9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13"/>
      <c r="H54" s="490">
        <f>IF(Charges!H52&lt;Produits!H51,Produits!H51-Charges!H52,0)</f>
        <v>0</v>
      </c>
      <c r="I54" s="491"/>
    </row>
    <row r="55" spans="1:9" ht="10.15" customHeight="1">
      <c r="A55" s="113"/>
      <c r="B55" s="125"/>
      <c r="C55" s="116"/>
      <c r="D55" s="120"/>
      <c r="E55" s="117"/>
      <c r="F55" s="486"/>
      <c r="G55" s="512"/>
      <c r="H55" s="486"/>
      <c r="I55" s="487"/>
    </row>
    <row r="56" spans="1:9">
      <c r="A56" s="113" t="s">
        <v>229</v>
      </c>
      <c r="B56" s="114" t="s">
        <v>230</v>
      </c>
      <c r="C56" s="116"/>
      <c r="D56" s="120"/>
      <c r="E56" s="117"/>
      <c r="F56" s="422">
        <f>F36+F52</f>
        <v>6263652.0800000001</v>
      </c>
      <c r="G56" s="511"/>
      <c r="H56" s="422">
        <f>H36+H52</f>
        <v>7359039.8100000005</v>
      </c>
      <c r="I56" s="439"/>
    </row>
    <row r="57" spans="1:9" ht="10.15" customHeight="1">
      <c r="A57" s="113"/>
      <c r="B57" s="125"/>
      <c r="C57" s="116"/>
      <c r="D57" s="116"/>
      <c r="E57" s="117"/>
      <c r="F57" s="486"/>
      <c r="G57" s="512"/>
      <c r="H57" s="486"/>
      <c r="I57" s="487"/>
    </row>
    <row r="58" spans="1:9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420032.59999999963</v>
      </c>
      <c r="G58" s="513"/>
      <c r="H58" s="490">
        <f>IF(Charges!H56&lt;Produits!H55,Produits!H55-Charges!H56,0)</f>
        <v>0</v>
      </c>
      <c r="I58" s="491"/>
    </row>
    <row r="59" spans="1:9" ht="10.15" customHeight="1">
      <c r="A59" s="113"/>
      <c r="B59" s="114"/>
      <c r="C59" s="116"/>
      <c r="D59" s="116"/>
      <c r="E59" s="117"/>
      <c r="F59" s="492"/>
      <c r="G59" s="514"/>
      <c r="H59" s="492"/>
      <c r="I59" s="493"/>
    </row>
    <row r="60" spans="1:9">
      <c r="A60" s="113" t="s">
        <v>233</v>
      </c>
      <c r="B60" s="114" t="s">
        <v>234</v>
      </c>
      <c r="C60" s="116"/>
      <c r="D60" s="116"/>
      <c r="E60" s="117"/>
      <c r="F60" s="494"/>
      <c r="G60" s="515"/>
      <c r="H60" s="494"/>
      <c r="I60" s="495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2">
        <v>800723.41</v>
      </c>
      <c r="G61" s="516"/>
      <c r="H61" s="482">
        <v>714910.7</v>
      </c>
      <c r="I61" s="483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16"/>
      <c r="H62" s="482">
        <v>0</v>
      </c>
      <c r="I62" s="483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800723.41</v>
      </c>
      <c r="G63" s="513"/>
      <c r="H63" s="484">
        <f>SUM(H61:H62)</f>
        <v>714910.7</v>
      </c>
      <c r="I63" s="485"/>
    </row>
    <row r="64" spans="1:9" ht="10.15" customHeight="1">
      <c r="A64" s="113"/>
      <c r="B64" s="125"/>
      <c r="C64" s="116"/>
      <c r="D64" s="116"/>
      <c r="E64" s="117"/>
      <c r="F64" s="486"/>
      <c r="G64" s="512"/>
      <c r="H64" s="486"/>
      <c r="I64" s="487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7064375.4900000002</v>
      </c>
      <c r="G65" s="506"/>
      <c r="H65" s="488">
        <f>H56+H63</f>
        <v>8073950.5100000007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VERLAINE</v>
      </c>
      <c r="E1" s="271"/>
      <c r="F1" s="271"/>
      <c r="G1" s="267" t="str">
        <f>Coordonnées!P1</f>
        <v>Code INS</v>
      </c>
      <c r="H1" s="402"/>
      <c r="I1" s="201">
        <f>Coordonnées!R1</f>
        <v>61063</v>
      </c>
      <c r="J1" s="23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2020</v>
      </c>
      <c r="J2" s="23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78" t="s">
        <v>42</v>
      </c>
      <c r="F5" s="580">
        <f>I2</f>
        <v>2020</v>
      </c>
      <c r="G5" s="581"/>
      <c r="H5" s="586">
        <f>F5-1</f>
        <v>2019</v>
      </c>
      <c r="I5" s="587"/>
      <c r="J5" s="23"/>
    </row>
    <row r="6" spans="1:10">
      <c r="A6" s="90" t="s">
        <v>184</v>
      </c>
      <c r="B6" s="91"/>
      <c r="C6" s="91"/>
      <c r="D6" s="91"/>
      <c r="E6" s="579"/>
      <c r="F6" s="582"/>
      <c r="G6" s="583"/>
      <c r="H6" s="588"/>
      <c r="I6" s="589"/>
      <c r="J6" s="24"/>
    </row>
    <row r="7" spans="1:10" ht="11.45" customHeight="1" thickBot="1">
      <c r="A7" s="92"/>
      <c r="B7" s="93"/>
      <c r="C7" s="93"/>
      <c r="D7" s="93"/>
      <c r="E7" s="579"/>
      <c r="F7" s="584"/>
      <c r="G7" s="585"/>
      <c r="H7" s="590"/>
      <c r="I7" s="591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92"/>
      <c r="G8" s="593"/>
      <c r="H8" s="554"/>
      <c r="I8" s="555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68">
        <v>3111222.97</v>
      </c>
      <c r="G9" s="569"/>
      <c r="H9" s="547">
        <v>3117343.12</v>
      </c>
      <c r="I9" s="548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68">
        <v>176539.94</v>
      </c>
      <c r="G10" s="569"/>
      <c r="H10" s="547">
        <v>276308.03999999998</v>
      </c>
      <c r="I10" s="548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68">
        <v>1776246.51</v>
      </c>
      <c r="G12" s="569"/>
      <c r="H12" s="547">
        <v>1657589.15</v>
      </c>
      <c r="I12" s="548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68">
        <v>58565.8</v>
      </c>
      <c r="G13" s="569"/>
      <c r="H13" s="547">
        <v>56825.43</v>
      </c>
      <c r="I13" s="548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94">
        <f>SUM(F16:F17)</f>
        <v>80274.39</v>
      </c>
      <c r="G14" s="595"/>
      <c r="H14" s="556">
        <f>SUM(H16:H17)</f>
        <v>110269.20999999999</v>
      </c>
      <c r="I14" s="557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96"/>
      <c r="G15" s="597"/>
      <c r="H15" s="558"/>
      <c r="I15" s="559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68">
        <v>21229.86</v>
      </c>
      <c r="G16" s="569"/>
      <c r="H16" s="547">
        <v>22357.18</v>
      </c>
      <c r="I16" s="548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68">
        <v>59044.53</v>
      </c>
      <c r="G17" s="569"/>
      <c r="H17" s="547">
        <v>87912.03</v>
      </c>
      <c r="I17" s="548"/>
      <c r="J17" s="23"/>
    </row>
    <row r="18" spans="1:10" ht="10.1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422">
        <f>SUM(F9:F14)</f>
        <v>5202849.6099999994</v>
      </c>
      <c r="G19" s="423"/>
      <c r="H19" s="511">
        <f>SUM(H9:H14)</f>
        <v>5218334.95</v>
      </c>
      <c r="I19" s="439"/>
      <c r="J19" s="24"/>
    </row>
    <row r="20" spans="1:10" ht="10.15" customHeight="1">
      <c r="A20" s="92"/>
      <c r="B20" s="93"/>
      <c r="C20" s="98"/>
      <c r="D20" s="98"/>
      <c r="E20" s="99"/>
      <c r="F20" s="572"/>
      <c r="G20" s="573"/>
      <c r="H20" s="560"/>
      <c r="I20" s="561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0</v>
      </c>
      <c r="I21" s="542"/>
      <c r="J21" s="23"/>
    </row>
    <row r="22" spans="1:10" ht="10.15" customHeight="1">
      <c r="A22" s="94"/>
      <c r="B22" s="101"/>
      <c r="C22" s="95"/>
      <c r="D22" s="95"/>
      <c r="E22" s="99"/>
      <c r="F22" s="504"/>
      <c r="G22" s="562"/>
      <c r="H22" s="521"/>
      <c r="I22" s="505"/>
      <c r="J22" s="23"/>
    </row>
    <row r="23" spans="1:10">
      <c r="A23" s="94" t="s">
        <v>138</v>
      </c>
      <c r="B23" s="574" t="s">
        <v>290</v>
      </c>
      <c r="C23" s="574"/>
      <c r="D23" s="575"/>
      <c r="E23" s="100" t="s">
        <v>202</v>
      </c>
      <c r="F23" s="570"/>
      <c r="G23" s="571"/>
      <c r="H23" s="549"/>
      <c r="I23" s="550"/>
      <c r="J23" s="24"/>
    </row>
    <row r="24" spans="1:10">
      <c r="A24" s="92"/>
      <c r="B24" s="574"/>
      <c r="C24" s="574"/>
      <c r="D24" s="575"/>
      <c r="E24" s="99"/>
      <c r="F24" s="566"/>
      <c r="G24" s="567"/>
      <c r="H24" s="545"/>
      <c r="I24" s="546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68">
        <v>329099.8</v>
      </c>
      <c r="G25" s="569"/>
      <c r="H25" s="547">
        <v>178247.03</v>
      </c>
      <c r="I25" s="548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68">
        <v>352990.94</v>
      </c>
      <c r="G27" s="569"/>
      <c r="H27" s="547">
        <v>323394.89</v>
      </c>
      <c r="I27" s="548"/>
      <c r="J27" s="23"/>
    </row>
    <row r="28" spans="1:10" ht="23.45" customHeight="1">
      <c r="A28" s="92"/>
      <c r="B28" s="192" t="s">
        <v>147</v>
      </c>
      <c r="C28" s="576" t="s">
        <v>292</v>
      </c>
      <c r="D28" s="577"/>
      <c r="E28" s="99">
        <v>767</v>
      </c>
      <c r="F28" s="568">
        <v>220045.13</v>
      </c>
      <c r="G28" s="569"/>
      <c r="H28" s="547">
        <v>224773.33</v>
      </c>
      <c r="I28" s="548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10.1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422">
        <f>SUM(F25:F29)</f>
        <v>902135.87</v>
      </c>
      <c r="G31" s="423"/>
      <c r="H31" s="511">
        <f>SUM(H25:H29)</f>
        <v>726415.25</v>
      </c>
      <c r="I31" s="439"/>
      <c r="J31" s="23"/>
    </row>
    <row r="32" spans="1:10" ht="10.15" customHeight="1">
      <c r="A32" s="94"/>
      <c r="B32" s="95"/>
      <c r="C32" s="93"/>
      <c r="D32" s="93"/>
      <c r="E32" s="99"/>
      <c r="F32" s="504"/>
      <c r="G32" s="562"/>
      <c r="H32" s="521"/>
      <c r="I32" s="505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422">
        <f>F19+F31</f>
        <v>6104985.4799999995</v>
      </c>
      <c r="G33" s="423"/>
      <c r="H33" s="511">
        <f>H19+H31</f>
        <v>5944750.2000000002</v>
      </c>
      <c r="I33" s="439"/>
      <c r="J33" s="23"/>
    </row>
    <row r="34" spans="1:10" ht="10.15" customHeight="1">
      <c r="A34" s="94"/>
      <c r="B34" s="95"/>
      <c r="C34" s="98"/>
      <c r="D34" s="98"/>
      <c r="E34" s="99"/>
      <c r="F34" s="504"/>
      <c r="G34" s="562"/>
      <c r="H34" s="521"/>
      <c r="I34" s="505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0</v>
      </c>
      <c r="G35" s="563"/>
      <c r="H35" s="541">
        <f>IF(Charges!H36&gt;Produits!H33,Charges!H36-Produits!H33,0)</f>
        <v>0</v>
      </c>
      <c r="I35" s="542"/>
      <c r="J35" s="23"/>
    </row>
    <row r="36" spans="1:10" ht="10.1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68">
        <v>14391.14</v>
      </c>
      <c r="G38" s="569"/>
      <c r="H38" s="547">
        <v>28606.18</v>
      </c>
      <c r="I38" s="548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68">
        <v>11201.7</v>
      </c>
      <c r="G39" s="569"/>
      <c r="H39" s="547">
        <v>0</v>
      </c>
      <c r="I39" s="548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0</v>
      </c>
      <c r="I40" s="548"/>
      <c r="J40" s="23"/>
    </row>
    <row r="41" spans="1:10" ht="9.6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422">
        <f>SUM(F38:F40)</f>
        <v>25592.84</v>
      </c>
      <c r="G42" s="423"/>
      <c r="H42" s="511">
        <f>SUM(H38:H40)</f>
        <v>28606.18</v>
      </c>
      <c r="I42" s="439"/>
      <c r="J42" s="23"/>
    </row>
    <row r="43" spans="1:10" ht="10.15" customHeight="1">
      <c r="A43" s="94"/>
      <c r="B43" s="98"/>
      <c r="C43" s="95"/>
      <c r="D43" s="95"/>
      <c r="E43" s="99"/>
      <c r="F43" s="433"/>
      <c r="G43" s="434"/>
      <c r="H43" s="517"/>
      <c r="I43" s="445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68">
        <v>553106.36</v>
      </c>
      <c r="G46" s="569"/>
      <c r="H46" s="547">
        <v>1341281.72</v>
      </c>
      <c r="I46" s="548"/>
      <c r="J46" s="23"/>
    </row>
    <row r="47" spans="1:10" ht="9.6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1">
        <f>SUM(F45:F46)</f>
        <v>553106.36</v>
      </c>
      <c r="G48" s="563"/>
      <c r="H48" s="551">
        <f>SUM(H45:H46)</f>
        <v>1341281.72</v>
      </c>
      <c r="I48" s="542"/>
      <c r="J48" s="23"/>
    </row>
    <row r="49" spans="1:10" ht="10.1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422">
        <f>F42+F48</f>
        <v>578699.19999999995</v>
      </c>
      <c r="G51" s="423"/>
      <c r="H51" s="511">
        <f>H42+H48</f>
        <v>1369887.9</v>
      </c>
      <c r="I51" s="439"/>
      <c r="J51" s="23"/>
    </row>
    <row r="52" spans="1:10" ht="10.15" customHeight="1">
      <c r="A52" s="94"/>
      <c r="B52" s="95"/>
      <c r="C52" s="98"/>
      <c r="D52" s="98"/>
      <c r="E52" s="99"/>
      <c r="F52" s="504"/>
      <c r="G52" s="562"/>
      <c r="H52" s="521"/>
      <c r="I52" s="505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380690.80999999994</v>
      </c>
      <c r="G53" s="563"/>
      <c r="H53" s="541">
        <f>IF(Charges!H52&gt;Produits!H51,Charges!H52-Produits!H51,0)</f>
        <v>759312.41000000015</v>
      </c>
      <c r="I53" s="542"/>
      <c r="J53" s="23"/>
    </row>
    <row r="54" spans="1:10" ht="10.15" customHeight="1">
      <c r="A54" s="94"/>
      <c r="B54" s="98"/>
      <c r="C54" s="98"/>
      <c r="D54" s="98"/>
      <c r="E54" s="99"/>
      <c r="F54" s="504"/>
      <c r="G54" s="562"/>
      <c r="H54" s="521"/>
      <c r="I54" s="505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422">
        <f>F33+F51</f>
        <v>6683684.6799999997</v>
      </c>
      <c r="G55" s="423"/>
      <c r="H55" s="511">
        <f>H33+H51</f>
        <v>7314638.0999999996</v>
      </c>
      <c r="I55" s="439"/>
      <c r="J55" s="23"/>
    </row>
    <row r="56" spans="1:10" ht="10.15" customHeight="1">
      <c r="A56" s="94"/>
      <c r="B56" s="98"/>
      <c r="C56" s="98"/>
      <c r="D56" s="98"/>
      <c r="E56" s="99"/>
      <c r="F56" s="504"/>
      <c r="G56" s="562"/>
      <c r="H56" s="521"/>
      <c r="I56" s="505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0</v>
      </c>
      <c r="G57" s="563"/>
      <c r="H57" s="541">
        <f>IF(Charges!H56&gt;Produits!H55,Charges!H56-Produits!H55,0)</f>
        <v>44401.710000000894</v>
      </c>
      <c r="I57" s="542"/>
      <c r="J57" s="23"/>
    </row>
    <row r="58" spans="1:10" ht="10.1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68">
        <v>0</v>
      </c>
      <c r="G60" s="569"/>
      <c r="H60" s="547">
        <v>0</v>
      </c>
      <c r="I60" s="548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68">
        <v>380690.81</v>
      </c>
      <c r="G61" s="569"/>
      <c r="H61" s="547">
        <v>759312.41</v>
      </c>
      <c r="I61" s="548"/>
      <c r="J61" s="23"/>
    </row>
    <row r="62" spans="1:10" ht="10.1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422">
        <f>SUM(F60:F61)</f>
        <v>380690.81</v>
      </c>
      <c r="G63" s="423"/>
      <c r="H63" s="511">
        <f>SUM(H60:H61)</f>
        <v>759312.41</v>
      </c>
      <c r="I63" s="439"/>
      <c r="J63" s="23"/>
    </row>
    <row r="64" spans="1:10" ht="10.15" customHeight="1">
      <c r="A64" s="94"/>
      <c r="B64" s="98"/>
      <c r="C64" s="98"/>
      <c r="D64" s="98"/>
      <c r="E64" s="99"/>
      <c r="F64" s="504"/>
      <c r="G64" s="562"/>
      <c r="H64" s="521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2">
        <f>F55+F63</f>
        <v>7064375.4899999993</v>
      </c>
      <c r="G65" s="553"/>
      <c r="H65" s="539">
        <f>H55+H63</f>
        <v>8073950.5099999998</v>
      </c>
      <c r="I65" s="540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VERLAINE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61063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2020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899999999999999" customHeight="1">
      <c r="A9" s="77"/>
      <c r="B9" s="598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600"/>
      <c r="S9" s="77"/>
    </row>
    <row r="10" spans="1:19" ht="16.899999999999999" customHeight="1">
      <c r="A10" s="77"/>
      <c r="B10" s="598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  <c r="S10" s="77"/>
    </row>
    <row r="11" spans="1:19" ht="16.899999999999999" customHeight="1">
      <c r="A11" s="77"/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600"/>
      <c r="S11" s="81"/>
    </row>
    <row r="12" spans="1:19" ht="16.899999999999999" customHeight="1">
      <c r="A12" s="77"/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600"/>
      <c r="S12" s="82"/>
    </row>
    <row r="13" spans="1:19" ht="16.899999999999999" customHeight="1">
      <c r="A13" s="77"/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/>
      <c r="S13" s="82"/>
    </row>
    <row r="14" spans="1:19" ht="16.899999999999999" customHeight="1">
      <c r="A14" s="77"/>
      <c r="B14" s="598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600"/>
      <c r="S14" s="82"/>
    </row>
    <row r="15" spans="1:19" ht="16.899999999999999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899999999999999" customHeight="1">
      <c r="A16" s="77"/>
      <c r="B16" s="598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600"/>
      <c r="S16" s="82"/>
    </row>
    <row r="17" spans="1:19" ht="16.899999999999999" customHeight="1">
      <c r="A17" s="77"/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600"/>
      <c r="S17" s="82"/>
    </row>
    <row r="18" spans="1:19" ht="16.899999999999999" customHeight="1">
      <c r="A18" s="77"/>
      <c r="B18" s="598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600"/>
      <c r="S18" s="81"/>
    </row>
    <row r="19" spans="1:19" s="80" customFormat="1" ht="16.899999999999999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899999999999999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899999999999999" customHeight="1">
      <c r="A21" s="77"/>
      <c r="B21" s="598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600"/>
      <c r="S21" s="82"/>
    </row>
    <row r="22" spans="1:19" ht="16.899999999999999" customHeight="1">
      <c r="A22" s="77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  <c r="S22" s="82"/>
    </row>
    <row r="23" spans="1:19" ht="16.899999999999999" customHeight="1">
      <c r="A23" s="77"/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600"/>
      <c r="S23" s="82"/>
    </row>
    <row r="24" spans="1:19" ht="16.899999999999999" customHeight="1">
      <c r="A24" s="77"/>
      <c r="B24" s="598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600"/>
      <c r="S24" s="82"/>
    </row>
    <row r="25" spans="1:19" ht="16.899999999999999" customHeight="1">
      <c r="A25" s="77"/>
      <c r="B25" s="598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600"/>
      <c r="S25" s="82"/>
    </row>
    <row r="26" spans="1:19" ht="16.899999999999999" customHeight="1">
      <c r="A26" s="77"/>
      <c r="B26" s="598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600"/>
      <c r="S26" s="82"/>
    </row>
    <row r="27" spans="1:19" ht="16.899999999999999" customHeight="1">
      <c r="A27" s="85"/>
      <c r="B27" s="607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9"/>
      <c r="S27" s="174"/>
    </row>
    <row r="28" spans="1:19" ht="16.899999999999999" customHeight="1">
      <c r="A28" s="77"/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600"/>
      <c r="S28" s="82"/>
    </row>
    <row r="29" spans="1:19" ht="16.899999999999999" customHeight="1">
      <c r="A29" s="77"/>
      <c r="B29" s="598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600"/>
      <c r="S29" s="82"/>
    </row>
    <row r="30" spans="1:19" s="80" customFormat="1" ht="16.899999999999999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899999999999999" customHeight="1">
      <c r="A31" s="77"/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600"/>
      <c r="S31" s="82"/>
    </row>
    <row r="32" spans="1:19" ht="16.899999999999999" customHeight="1">
      <c r="A32" s="85"/>
      <c r="B32" s="607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9"/>
      <c r="S32" s="174"/>
    </row>
    <row r="33" spans="1:19" ht="16.899999999999999" customHeight="1">
      <c r="A33" s="85"/>
      <c r="B33" s="607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9"/>
      <c r="S33" s="174"/>
    </row>
    <row r="34" spans="1:19" s="80" customFormat="1" ht="16.899999999999999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899999999999999" customHeight="1">
      <c r="A35" s="77"/>
      <c r="B35" s="598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600"/>
      <c r="S35" s="82"/>
    </row>
    <row r="36" spans="1:19" ht="16.899999999999999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899999999999999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899999999999999" customHeight="1">
      <c r="A38" s="77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600"/>
      <c r="S38" s="82"/>
    </row>
    <row r="39" spans="1:19" ht="16.899999999999999" customHeight="1">
      <c r="A39" s="77"/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600"/>
      <c r="S39" s="82"/>
    </row>
    <row r="40" spans="1:19" ht="16.899999999999999" customHeight="1">
      <c r="A40" s="77"/>
      <c r="B40" s="598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600"/>
      <c r="S40" s="82"/>
    </row>
    <row r="41" spans="1:19" ht="16.899999999999999" customHeight="1">
      <c r="A41" s="77"/>
      <c r="B41" s="598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600"/>
      <c r="S41" s="82"/>
    </row>
    <row r="42" spans="1:19" ht="16.899999999999999" customHeight="1">
      <c r="A42" s="77"/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600"/>
      <c r="S42" s="82"/>
    </row>
    <row r="43" spans="1:19" ht="16.899999999999999" customHeight="1">
      <c r="A43" s="77"/>
      <c r="B43" s="598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600"/>
      <c r="S43" s="82"/>
    </row>
    <row r="44" spans="1:19" ht="16.899999999999999" customHeight="1">
      <c r="A44" s="85"/>
      <c r="B44" s="607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9"/>
      <c r="S44" s="174"/>
    </row>
    <row r="45" spans="1:19" ht="16.899999999999999" customHeight="1">
      <c r="A45" s="81"/>
      <c r="B45" s="610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2"/>
      <c r="S45" s="82"/>
    </row>
    <row r="46" spans="1:19" ht="16.899999999999999" customHeight="1">
      <c r="A46" s="77"/>
      <c r="B46" s="598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600"/>
      <c r="S46" s="82"/>
    </row>
    <row r="47" spans="1:19" ht="16.899999999999999" customHeight="1">
      <c r="A47" s="77"/>
      <c r="B47" s="598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600"/>
      <c r="S47" s="77"/>
    </row>
    <row r="48" spans="1:19" ht="16.899999999999999" customHeight="1">
      <c r="A48" s="107"/>
      <c r="B48" s="601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3"/>
      <c r="S48" s="107"/>
    </row>
    <row r="49" spans="1:19" ht="16.899999999999999" customHeight="1">
      <c r="A49" s="107"/>
      <c r="B49" s="601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3"/>
      <c r="S49" s="107"/>
    </row>
    <row r="50" spans="1:19" ht="16.899999999999999" customHeight="1">
      <c r="A50" s="107"/>
      <c r="B50" s="604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6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VERLAINE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61063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2020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23" t="s">
        <v>309</v>
      </c>
      <c r="B9" s="623"/>
      <c r="C9" s="623"/>
      <c r="D9" s="623"/>
      <c r="E9" s="623"/>
      <c r="F9" s="622" t="s">
        <v>310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9" customHeight="1">
      <c r="A10" s="623" t="s">
        <v>30</v>
      </c>
      <c r="B10" s="623"/>
      <c r="C10" s="623"/>
      <c r="D10" s="623"/>
      <c r="E10" s="623"/>
      <c r="F10" s="622" t="s">
        <v>311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9" customHeight="1">
      <c r="A11" s="623" t="s">
        <v>312</v>
      </c>
      <c r="B11" s="623"/>
      <c r="C11" s="623"/>
      <c r="D11" s="623"/>
      <c r="E11" s="623"/>
      <c r="F11" s="622" t="s">
        <v>313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9" customHeight="1">
      <c r="A12" s="623" t="s">
        <v>314</v>
      </c>
      <c r="B12" s="623"/>
      <c r="C12" s="623"/>
      <c r="D12" s="623"/>
      <c r="E12" s="623"/>
      <c r="F12" s="622" t="s">
        <v>334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9" customHeight="1">
      <c r="A13" s="623" t="s">
        <v>315</v>
      </c>
      <c r="B13" s="623"/>
      <c r="C13" s="623"/>
      <c r="D13" s="623"/>
      <c r="E13" s="623"/>
      <c r="F13" s="622" t="s">
        <v>316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9" customHeight="1">
      <c r="A14" s="623" t="s">
        <v>317</v>
      </c>
      <c r="B14" s="623"/>
      <c r="C14" s="623"/>
      <c r="D14" s="623"/>
      <c r="E14" s="623"/>
      <c r="F14" s="622" t="s">
        <v>335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2.15" customHeight="1">
      <c r="A15" s="623" t="s">
        <v>318</v>
      </c>
      <c r="B15" s="623"/>
      <c r="C15" s="623"/>
      <c r="D15" s="623"/>
      <c r="E15" s="623"/>
      <c r="F15" s="622" t="s">
        <v>319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9" customHeight="1">
      <c r="A16" s="624" t="s">
        <v>320</v>
      </c>
      <c r="B16" s="624"/>
      <c r="C16" s="624"/>
      <c r="D16" s="624"/>
      <c r="E16" s="624"/>
      <c r="F16" s="622" t="s">
        <v>321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9" customHeight="1">
      <c r="A17" s="623" t="s">
        <v>322</v>
      </c>
      <c r="B17" s="623"/>
      <c r="C17" s="623"/>
      <c r="D17" s="623"/>
      <c r="E17" s="623"/>
      <c r="F17" s="622" t="s">
        <v>336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9" customHeight="1">
      <c r="A18" s="623" t="s">
        <v>323</v>
      </c>
      <c r="B18" s="623"/>
      <c r="C18" s="623"/>
      <c r="D18" s="623"/>
      <c r="E18" s="623"/>
      <c r="F18" s="622" t="s">
        <v>324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70" t="s">
        <v>295</v>
      </c>
      <c r="B1" s="271"/>
      <c r="C1" s="271"/>
      <c r="D1" s="267" t="s">
        <v>341</v>
      </c>
      <c r="E1" s="267"/>
      <c r="F1" s="267"/>
      <c r="G1" s="267"/>
      <c r="H1" s="267"/>
      <c r="I1" s="267"/>
      <c r="J1" s="264" t="s">
        <v>342</v>
      </c>
      <c r="K1" s="265"/>
      <c r="L1" s="265"/>
      <c r="M1" s="265"/>
      <c r="N1" s="265"/>
      <c r="O1" s="265"/>
      <c r="P1" s="290" t="s">
        <v>12</v>
      </c>
      <c r="Q1" s="291"/>
      <c r="R1" s="286">
        <v>61063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">
        <v>1</v>
      </c>
      <c r="Q2" s="293"/>
      <c r="R2" s="288">
        <f>N27</f>
        <v>2020</v>
      </c>
      <c r="S2" s="289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">
        <v>33</v>
      </c>
      <c r="Q3" s="263"/>
      <c r="R3" s="294">
        <v>1</v>
      </c>
      <c r="S3" s="295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53" t="s">
        <v>339</v>
      </c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8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74" t="s">
        <v>338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307"/>
      <c r="B15" s="307"/>
      <c r="C15" s="307"/>
      <c r="D15" s="307"/>
      <c r="E15" s="307"/>
      <c r="F15" s="307"/>
      <c r="G15" s="307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305" t="s">
        <v>18</v>
      </c>
      <c r="B17" s="306"/>
      <c r="C17" s="306"/>
      <c r="D17" s="306"/>
      <c r="E17" s="306"/>
      <c r="F17" s="306"/>
      <c r="G17" s="306"/>
      <c r="H17" s="299" t="s">
        <v>342</v>
      </c>
      <c r="I17" s="300"/>
      <c r="J17" s="300"/>
      <c r="K17" s="300"/>
      <c r="L17" s="300"/>
      <c r="M17" s="300"/>
      <c r="N17" s="300"/>
      <c r="O17" s="300"/>
      <c r="P17" s="300"/>
      <c r="Q17" s="300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305" t="s">
        <v>4</v>
      </c>
      <c r="B19" s="306"/>
      <c r="C19" s="306"/>
      <c r="D19" s="306"/>
      <c r="E19" s="306"/>
      <c r="F19" s="306"/>
      <c r="G19" s="306"/>
      <c r="H19" s="301" t="s">
        <v>343</v>
      </c>
      <c r="I19" s="302"/>
      <c r="J19" s="302"/>
      <c r="K19" s="302"/>
      <c r="L19" s="302"/>
      <c r="M19" s="302"/>
      <c r="N19" s="302"/>
      <c r="O19" s="302"/>
      <c r="P19" s="302"/>
      <c r="Q19" s="303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275" t="s">
        <v>344</v>
      </c>
      <c r="I20" s="276"/>
      <c r="J20" s="276"/>
      <c r="K20" s="276"/>
      <c r="L20" s="276"/>
      <c r="M20" s="276"/>
      <c r="N20" s="276"/>
      <c r="O20" s="276"/>
      <c r="P20" s="276"/>
      <c r="Q20" s="277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296" t="s">
        <v>345</v>
      </c>
      <c r="I21" s="297"/>
      <c r="J21" s="297"/>
      <c r="K21" s="297"/>
      <c r="L21" s="297"/>
      <c r="M21" s="297"/>
      <c r="N21" s="297"/>
      <c r="O21" s="297"/>
      <c r="P21" s="297"/>
      <c r="Q21" s="298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48" t="s">
        <v>337</v>
      </c>
      <c r="B23" s="249"/>
      <c r="C23" s="249"/>
      <c r="D23" s="249"/>
      <c r="E23" s="249"/>
      <c r="F23" s="249"/>
      <c r="G23" s="249"/>
      <c r="H23" s="250" t="s">
        <v>346</v>
      </c>
      <c r="I23" s="251"/>
      <c r="J23" s="252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305" t="s">
        <v>39</v>
      </c>
      <c r="B25" s="306"/>
      <c r="C25" s="306"/>
      <c r="D25" s="306"/>
      <c r="E25" s="306"/>
      <c r="F25" s="306"/>
      <c r="G25" s="313"/>
      <c r="H25" s="250"/>
      <c r="I25" s="251"/>
      <c r="J25" s="252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305" t="s">
        <v>300</v>
      </c>
      <c r="B27" s="306"/>
      <c r="C27" s="306"/>
      <c r="D27" s="306"/>
      <c r="E27" s="306"/>
      <c r="F27" s="306"/>
      <c r="G27" s="306"/>
      <c r="H27" s="283" t="s">
        <v>347</v>
      </c>
      <c r="I27" s="284"/>
      <c r="J27" s="285"/>
      <c r="K27" s="175"/>
      <c r="L27" s="175" t="s">
        <v>1</v>
      </c>
      <c r="M27" s="175"/>
      <c r="N27" s="185">
        <v>2020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308" t="s">
        <v>36</v>
      </c>
      <c r="B29" s="309"/>
      <c r="C29" s="309"/>
      <c r="D29" s="309"/>
      <c r="E29" s="309"/>
      <c r="F29" s="309"/>
      <c r="G29" s="309"/>
      <c r="H29" s="279" t="s">
        <v>348</v>
      </c>
      <c r="I29" s="280"/>
      <c r="J29" s="280"/>
      <c r="K29" s="280"/>
      <c r="L29" s="280"/>
      <c r="M29" s="280"/>
      <c r="N29" s="280"/>
      <c r="O29" s="280"/>
      <c r="P29" s="280"/>
      <c r="Q29" s="280"/>
      <c r="R29" s="67"/>
      <c r="S29" s="12"/>
    </row>
    <row r="30" spans="1:19" ht="16.899999999999999" customHeight="1">
      <c r="A30" s="305" t="s">
        <v>5</v>
      </c>
      <c r="B30" s="306"/>
      <c r="C30" s="306"/>
      <c r="D30" s="306"/>
      <c r="E30" s="306"/>
      <c r="F30" s="306"/>
      <c r="G30" s="306"/>
      <c r="H30" s="278" t="s">
        <v>349</v>
      </c>
      <c r="I30" s="304"/>
      <c r="J30" s="304"/>
      <c r="K30" s="304"/>
      <c r="L30" s="304"/>
      <c r="M30" s="304"/>
      <c r="N30" s="304"/>
      <c r="O30" s="304"/>
      <c r="P30" s="304"/>
      <c r="Q30" s="304"/>
      <c r="R30" s="2"/>
      <c r="S30" s="7"/>
    </row>
    <row r="31" spans="1:19" ht="16.899999999999999" customHeight="1">
      <c r="A31" s="305" t="s">
        <v>6</v>
      </c>
      <c r="B31" s="306"/>
      <c r="C31" s="306"/>
      <c r="D31" s="306"/>
      <c r="E31" s="306"/>
      <c r="F31" s="306"/>
      <c r="G31" s="306"/>
      <c r="H31" s="281" t="s">
        <v>350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"/>
      <c r="S31" s="7"/>
    </row>
    <row r="32" spans="1:19" ht="16.899999999999999" customHeight="1">
      <c r="A32" s="305" t="s">
        <v>7</v>
      </c>
      <c r="B32" s="306"/>
      <c r="C32" s="306"/>
      <c r="D32" s="306"/>
      <c r="E32" s="306"/>
      <c r="F32" s="306"/>
      <c r="G32" s="306"/>
      <c r="H32" s="278" t="s">
        <v>351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308" t="s">
        <v>37</v>
      </c>
      <c r="B34" s="309"/>
      <c r="C34" s="309"/>
      <c r="D34" s="309"/>
      <c r="E34" s="309"/>
      <c r="F34" s="309"/>
      <c r="G34" s="309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311" t="s">
        <v>5</v>
      </c>
      <c r="B35" s="312"/>
      <c r="C35" s="312"/>
      <c r="D35" s="312"/>
      <c r="E35" s="312"/>
      <c r="F35" s="312"/>
      <c r="G35" s="312"/>
      <c r="H35" s="310" t="s">
        <v>353</v>
      </c>
      <c r="I35" s="302"/>
      <c r="J35" s="302"/>
      <c r="K35" s="302"/>
      <c r="L35" s="302"/>
      <c r="M35" s="302"/>
      <c r="N35" s="302"/>
      <c r="O35" s="302"/>
      <c r="P35" s="302"/>
      <c r="Q35" s="302"/>
      <c r="R35" s="62"/>
      <c r="S35" s="6"/>
    </row>
    <row r="36" spans="1:19" ht="16.899999999999999" customHeight="1">
      <c r="A36" s="305" t="s">
        <v>6</v>
      </c>
      <c r="B36" s="306"/>
      <c r="C36" s="306"/>
      <c r="D36" s="306"/>
      <c r="E36" s="306"/>
      <c r="F36" s="306"/>
      <c r="G36" s="306"/>
      <c r="H36" s="281" t="s">
        <v>350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"/>
      <c r="S36" s="7"/>
    </row>
    <row r="37" spans="1:19" ht="16.899999999999999" customHeight="1">
      <c r="A37" s="305" t="s">
        <v>7</v>
      </c>
      <c r="B37" s="306"/>
      <c r="C37" s="306"/>
      <c r="D37" s="306"/>
      <c r="E37" s="306"/>
      <c r="F37" s="306"/>
      <c r="G37" s="306"/>
      <c r="H37" s="278" t="s">
        <v>354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VERLAINE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61063</v>
      </c>
      <c r="S1" s="287"/>
    </row>
    <row r="2" spans="1:23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2020</v>
      </c>
      <c r="S2" s="289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21" t="s">
        <v>298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2"/>
      <c r="U6" s="322"/>
      <c r="V6" s="322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23" t="str">
        <f>Coordonnées!$H$27</f>
        <v>Compte</v>
      </c>
      <c r="I7" s="323"/>
      <c r="J7" s="323"/>
      <c r="K7" s="323" t="str">
        <f>Coordonnées!$H$27</f>
        <v>Compte</v>
      </c>
      <c r="L7" s="323"/>
      <c r="M7" s="323"/>
      <c r="N7" s="323" t="str">
        <f>Coordonnées!$H$27</f>
        <v>Compte</v>
      </c>
      <c r="O7" s="323"/>
      <c r="P7" s="323"/>
      <c r="Q7" s="323" t="str">
        <f>Coordonnées!$H$27</f>
        <v>Compte</v>
      </c>
      <c r="R7" s="323"/>
      <c r="S7" s="323"/>
      <c r="T7" s="323" t="str">
        <f>Coordonnées!$H$27</f>
        <v>Compte</v>
      </c>
      <c r="U7" s="323"/>
      <c r="V7" s="323"/>
    </row>
    <row r="8" spans="1:23" ht="18.399999999999999" customHeight="1" thickBot="1">
      <c r="A8" s="330" t="s">
        <v>2</v>
      </c>
      <c r="B8" s="330"/>
      <c r="C8" s="330"/>
      <c r="D8" s="330"/>
      <c r="E8" s="330"/>
      <c r="F8" s="330"/>
      <c r="G8" s="330"/>
      <c r="H8" s="320">
        <f>K8-1</f>
        <v>2016</v>
      </c>
      <c r="I8" s="320"/>
      <c r="J8" s="320"/>
      <c r="K8" s="320">
        <f>N8-1</f>
        <v>2017</v>
      </c>
      <c r="L8" s="320"/>
      <c r="M8" s="320"/>
      <c r="N8" s="320">
        <f>Q8-1</f>
        <v>2018</v>
      </c>
      <c r="O8" s="320"/>
      <c r="P8" s="320"/>
      <c r="Q8" s="320">
        <f>T8-1</f>
        <v>2019</v>
      </c>
      <c r="R8" s="320"/>
      <c r="S8" s="320"/>
      <c r="T8" s="320">
        <f>R2</f>
        <v>2020</v>
      </c>
      <c r="U8" s="320"/>
      <c r="V8" s="320"/>
    </row>
    <row r="9" spans="1:23" ht="18.399999999999999" customHeight="1" thickBot="1">
      <c r="A9" s="324" t="s">
        <v>325</v>
      </c>
      <c r="B9" s="325"/>
      <c r="C9" s="325"/>
      <c r="D9" s="325"/>
      <c r="E9" s="325"/>
      <c r="F9" s="325"/>
      <c r="G9" s="326"/>
      <c r="H9" s="314">
        <f>'Ordinaire GE'!H26-'Ordinaire GE'!H15</f>
        <v>733324.86000000034</v>
      </c>
      <c r="I9" s="315"/>
      <c r="J9" s="316"/>
      <c r="K9" s="314">
        <f>'Ordinaire GE'!K26-'Ordinaire GE'!K15</f>
        <v>532748.96000000136</v>
      </c>
      <c r="L9" s="315"/>
      <c r="M9" s="316"/>
      <c r="N9" s="314">
        <f>'Ordinaire GE'!N26-'Ordinaire GE'!N15</f>
        <v>332590.46999999974</v>
      </c>
      <c r="O9" s="315"/>
      <c r="P9" s="316"/>
      <c r="Q9" s="314">
        <f>'Ordinaire GE'!Q26-'Ordinaire GE'!Q15</f>
        <v>554509.10000000056</v>
      </c>
      <c r="R9" s="315"/>
      <c r="S9" s="316"/>
      <c r="T9" s="314">
        <f>'Ordinaire GE'!T26-'Ordinaire GE'!T15</f>
        <v>769242.83000000007</v>
      </c>
      <c r="U9" s="315"/>
      <c r="V9" s="316"/>
    </row>
    <row r="10" spans="1:23" ht="40.5" customHeight="1" thickBot="1">
      <c r="A10" s="327" t="s">
        <v>333</v>
      </c>
      <c r="B10" s="328"/>
      <c r="C10" s="328"/>
      <c r="D10" s="328"/>
      <c r="E10" s="328"/>
      <c r="F10" s="328"/>
      <c r="G10" s="329"/>
      <c r="H10" s="317">
        <f>'Ordinaire GE'!H29-'Ordinaire GE'!H18</f>
        <v>958545.37000000104</v>
      </c>
      <c r="I10" s="318"/>
      <c r="J10" s="319"/>
      <c r="K10" s="317">
        <f>'Ordinaire GE'!K29-'Ordinaire GE'!K18</f>
        <v>1347400.1100000022</v>
      </c>
      <c r="L10" s="318"/>
      <c r="M10" s="319"/>
      <c r="N10" s="317">
        <f>'Ordinaire GE'!N29-'Ordinaire GE'!N18</f>
        <v>1359077.7299999995</v>
      </c>
      <c r="O10" s="318"/>
      <c r="P10" s="319"/>
      <c r="Q10" s="317">
        <f>'Ordinaire GE'!Q29-'Ordinaire GE'!Q18</f>
        <v>683381.05000000075</v>
      </c>
      <c r="R10" s="318"/>
      <c r="S10" s="319"/>
      <c r="T10" s="317">
        <f>'Ordinaire GE'!T29-'Ordinaire GE'!T18</f>
        <v>928337.44000000041</v>
      </c>
      <c r="U10" s="318"/>
      <c r="V10" s="31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VERLAINE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61063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2020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299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2016</v>
      </c>
      <c r="I9" s="363"/>
      <c r="J9" s="363"/>
      <c r="K9" s="363">
        <f>N9-1</f>
        <v>2017</v>
      </c>
      <c r="L9" s="363"/>
      <c r="M9" s="363"/>
      <c r="N9" s="363">
        <f>Q9-1</f>
        <v>2018</v>
      </c>
      <c r="O9" s="363"/>
      <c r="P9" s="363"/>
      <c r="Q9" s="363">
        <f>T9-1</f>
        <v>2019</v>
      </c>
      <c r="R9" s="363"/>
      <c r="S9" s="363"/>
      <c r="T9" s="363">
        <f>R2</f>
        <v>2020</v>
      </c>
      <c r="U9" s="363"/>
      <c r="V9" s="363"/>
    </row>
    <row r="10" spans="1:22" ht="18.399999999999999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1715676.18</v>
      </c>
      <c r="I10" s="356">
        <v>5512664.2599999998</v>
      </c>
      <c r="J10" s="357">
        <v>5512664.2599999998</v>
      </c>
      <c r="K10" s="355">
        <v>1749162.2</v>
      </c>
      <c r="L10" s="356">
        <v>5512664.2599999998</v>
      </c>
      <c r="M10" s="357">
        <v>5512664.2599999998</v>
      </c>
      <c r="N10" s="355">
        <v>1895071.36</v>
      </c>
      <c r="O10" s="356">
        <v>5512664.2599999998</v>
      </c>
      <c r="P10" s="357">
        <v>5512664.2599999998</v>
      </c>
      <c r="Q10" s="355">
        <v>1949986.71</v>
      </c>
      <c r="R10" s="356">
        <v>5512664.2599999998</v>
      </c>
      <c r="S10" s="357">
        <v>5512664.2599999998</v>
      </c>
      <c r="T10" s="355">
        <v>2001295.74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14</v>
      </c>
      <c r="B11" s="347"/>
      <c r="C11" s="347"/>
      <c r="D11" s="347"/>
      <c r="E11" s="347"/>
      <c r="F11" s="347"/>
      <c r="G11" s="347"/>
      <c r="H11" s="352">
        <v>704264.15</v>
      </c>
      <c r="I11" s="353">
        <v>2726342.74</v>
      </c>
      <c r="J11" s="354">
        <v>2726342.74</v>
      </c>
      <c r="K11" s="352">
        <v>718278.89</v>
      </c>
      <c r="L11" s="353">
        <v>2726342.74</v>
      </c>
      <c r="M11" s="354">
        <v>2726342.74</v>
      </c>
      <c r="N11" s="352">
        <v>742401.53</v>
      </c>
      <c r="O11" s="353">
        <v>2726342.74</v>
      </c>
      <c r="P11" s="354">
        <v>2726342.74</v>
      </c>
      <c r="Q11" s="352">
        <v>900802.73</v>
      </c>
      <c r="R11" s="353">
        <v>2726342.74</v>
      </c>
      <c r="S11" s="354">
        <v>2726342.74</v>
      </c>
      <c r="T11" s="352">
        <v>690464.37</v>
      </c>
      <c r="U11" s="353">
        <v>2726342.74</v>
      </c>
      <c r="V11" s="354">
        <v>2726342.74</v>
      </c>
    </row>
    <row r="12" spans="1:22" ht="18.399999999999999" customHeight="1">
      <c r="A12" s="346" t="s">
        <v>15</v>
      </c>
      <c r="B12" s="347"/>
      <c r="C12" s="347"/>
      <c r="D12" s="347"/>
      <c r="E12" s="347"/>
      <c r="F12" s="347"/>
      <c r="G12" s="347"/>
      <c r="H12" s="352">
        <v>1191636.3700000001</v>
      </c>
      <c r="I12" s="353">
        <v>4264832.04</v>
      </c>
      <c r="J12" s="354">
        <v>4264832.04</v>
      </c>
      <c r="K12" s="352">
        <v>1156395.68</v>
      </c>
      <c r="L12" s="353">
        <v>4264832.04</v>
      </c>
      <c r="M12" s="354">
        <v>4264832.04</v>
      </c>
      <c r="N12" s="352">
        <v>1336611.21</v>
      </c>
      <c r="O12" s="353">
        <v>4264832.04</v>
      </c>
      <c r="P12" s="354">
        <v>4264832.04</v>
      </c>
      <c r="Q12" s="352">
        <v>1290659.22</v>
      </c>
      <c r="R12" s="353">
        <v>4264832.04</v>
      </c>
      <c r="S12" s="354">
        <v>4264832.04</v>
      </c>
      <c r="T12" s="352">
        <v>1262910.82</v>
      </c>
      <c r="U12" s="353">
        <v>4264832.04</v>
      </c>
      <c r="V12" s="354">
        <v>4264832.04</v>
      </c>
    </row>
    <row r="13" spans="1:22" ht="18.399999999999999" customHeight="1">
      <c r="A13" s="346" t="s">
        <v>16</v>
      </c>
      <c r="B13" s="347"/>
      <c r="C13" s="347"/>
      <c r="D13" s="347"/>
      <c r="E13" s="347"/>
      <c r="F13" s="347"/>
      <c r="G13" s="347"/>
      <c r="H13" s="352">
        <v>411856.76</v>
      </c>
      <c r="I13" s="353">
        <v>41563.69</v>
      </c>
      <c r="J13" s="354">
        <v>41563.69</v>
      </c>
      <c r="K13" s="352">
        <v>469586.57</v>
      </c>
      <c r="L13" s="353">
        <v>41563.69</v>
      </c>
      <c r="M13" s="354">
        <v>41563.69</v>
      </c>
      <c r="N13" s="352">
        <v>433186.43</v>
      </c>
      <c r="O13" s="353">
        <v>41563.69</v>
      </c>
      <c r="P13" s="354">
        <v>41563.69</v>
      </c>
      <c r="Q13" s="352">
        <v>445762.76</v>
      </c>
      <c r="R13" s="353">
        <v>41563.69</v>
      </c>
      <c r="S13" s="354">
        <v>41563.69</v>
      </c>
      <c r="T13" s="352">
        <v>468268.2</v>
      </c>
      <c r="U13" s="353">
        <v>41563.69</v>
      </c>
      <c r="V13" s="354">
        <v>41563.69</v>
      </c>
    </row>
    <row r="14" spans="1:22" ht="18.399999999999999" customHeight="1" thickBot="1">
      <c r="A14" s="331" t="s">
        <v>306</v>
      </c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0</v>
      </c>
      <c r="R14" s="335">
        <v>0</v>
      </c>
      <c r="S14" s="336">
        <v>0</v>
      </c>
      <c r="T14" s="334">
        <v>0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4023433.46</v>
      </c>
      <c r="I15" s="344"/>
      <c r="J15" s="345"/>
      <c r="K15" s="344">
        <f>SUM(K10:K14)</f>
        <v>4093423.3399999994</v>
      </c>
      <c r="L15" s="344"/>
      <c r="M15" s="344"/>
      <c r="N15" s="343">
        <f>SUM(N10:N14)</f>
        <v>4407270.53</v>
      </c>
      <c r="O15" s="344"/>
      <c r="P15" s="345"/>
      <c r="Q15" s="344">
        <f>SUM(Q10:Q14)</f>
        <v>4587211.42</v>
      </c>
      <c r="R15" s="344"/>
      <c r="S15" s="345"/>
      <c r="T15" s="344">
        <f>SUM(T10:T14)</f>
        <v>4422939.13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311488.51</v>
      </c>
      <c r="I16" s="350">
        <v>1521059.02</v>
      </c>
      <c r="J16" s="351">
        <v>2351270.66</v>
      </c>
      <c r="K16" s="349">
        <v>198715.45</v>
      </c>
      <c r="L16" s="350">
        <v>1659060.83</v>
      </c>
      <c r="M16" s="351">
        <v>1521059.02</v>
      </c>
      <c r="N16" s="349">
        <v>23309.78</v>
      </c>
      <c r="O16" s="350">
        <v>2230351.92</v>
      </c>
      <c r="P16" s="351">
        <v>1659060.83</v>
      </c>
      <c r="Q16" s="349">
        <v>74810.97</v>
      </c>
      <c r="R16" s="350">
        <v>2351270.66</v>
      </c>
      <c r="S16" s="351">
        <v>2230351.92</v>
      </c>
      <c r="T16" s="349">
        <v>92577.21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1029770.34</v>
      </c>
      <c r="I17" s="335">
        <v>1192323.53</v>
      </c>
      <c r="J17" s="336">
        <v>824300.6</v>
      </c>
      <c r="K17" s="334">
        <v>164009.72</v>
      </c>
      <c r="L17" s="335">
        <v>4295659.8600000003</v>
      </c>
      <c r="M17" s="336">
        <v>1192323.53</v>
      </c>
      <c r="N17" s="334">
        <v>410748.06</v>
      </c>
      <c r="O17" s="335">
        <v>1045347.08</v>
      </c>
      <c r="P17" s="336">
        <v>4295659.8600000003</v>
      </c>
      <c r="Q17" s="334">
        <v>1315552.6599999999</v>
      </c>
      <c r="R17" s="335">
        <v>824300.6</v>
      </c>
      <c r="S17" s="336">
        <v>1045347.08</v>
      </c>
      <c r="T17" s="334">
        <v>550000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5364692.3099999996</v>
      </c>
      <c r="I18" s="341"/>
      <c r="J18" s="342"/>
      <c r="K18" s="341">
        <f>SUM(K15:K17)</f>
        <v>4456148.5099999988</v>
      </c>
      <c r="L18" s="341"/>
      <c r="M18" s="341"/>
      <c r="N18" s="340">
        <f>SUM(N15:N17)</f>
        <v>4841328.37</v>
      </c>
      <c r="O18" s="341"/>
      <c r="P18" s="342"/>
      <c r="Q18" s="340">
        <f>SUM(Q15:Q17)</f>
        <v>5977575.0499999998</v>
      </c>
      <c r="R18" s="341"/>
      <c r="S18" s="342"/>
      <c r="T18" s="340">
        <f>SUM(T15:T17)</f>
        <v>5065516.34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2016</v>
      </c>
      <c r="I21" s="363"/>
      <c r="J21" s="363"/>
      <c r="K21" s="363">
        <f>N21-1</f>
        <v>2017</v>
      </c>
      <c r="L21" s="363"/>
      <c r="M21" s="363"/>
      <c r="N21" s="363">
        <f>Q21-1</f>
        <v>2018</v>
      </c>
      <c r="O21" s="363"/>
      <c r="P21" s="363"/>
      <c r="Q21" s="363">
        <f>T21-1</f>
        <v>2019</v>
      </c>
      <c r="R21" s="363"/>
      <c r="S21" s="363"/>
      <c r="T21" s="363">
        <f>R2</f>
        <v>2020</v>
      </c>
      <c r="U21" s="363"/>
      <c r="V21" s="363"/>
    </row>
    <row r="22" spans="1:22" ht="18.399999999999999" customHeight="1">
      <c r="A22" s="346" t="s">
        <v>17</v>
      </c>
      <c r="B22" s="347"/>
      <c r="C22" s="347"/>
      <c r="D22" s="347"/>
      <c r="E22" s="347"/>
      <c r="F22" s="347"/>
      <c r="G22" s="348"/>
      <c r="H22" s="355">
        <v>233196.03</v>
      </c>
      <c r="I22" s="356">
        <v>373432.17</v>
      </c>
      <c r="J22" s="357">
        <v>697745.74</v>
      </c>
      <c r="K22" s="355">
        <v>241954.82</v>
      </c>
      <c r="L22" s="356">
        <v>373432.17</v>
      </c>
      <c r="M22" s="357">
        <v>697745.74</v>
      </c>
      <c r="N22" s="355">
        <v>254506.57</v>
      </c>
      <c r="O22" s="356">
        <v>373432.17</v>
      </c>
      <c r="P22" s="357">
        <v>697745.74</v>
      </c>
      <c r="Q22" s="355">
        <v>271185.03999999998</v>
      </c>
      <c r="R22" s="356">
        <v>373432.17</v>
      </c>
      <c r="S22" s="357">
        <v>697745.74</v>
      </c>
      <c r="T22" s="355">
        <v>175593.55</v>
      </c>
      <c r="U22" s="356">
        <v>373432.17</v>
      </c>
      <c r="V22" s="357">
        <v>697745.74</v>
      </c>
    </row>
    <row r="23" spans="1:22" ht="18.399999999999999" customHeight="1">
      <c r="A23" s="346" t="s">
        <v>15</v>
      </c>
      <c r="B23" s="347"/>
      <c r="C23" s="347"/>
      <c r="D23" s="347"/>
      <c r="E23" s="347"/>
      <c r="F23" s="347"/>
      <c r="G23" s="348"/>
      <c r="H23" s="352">
        <v>4463753.67</v>
      </c>
      <c r="I23" s="353">
        <v>12728583.199999999</v>
      </c>
      <c r="J23" s="354">
        <v>13240574.68</v>
      </c>
      <c r="K23" s="352">
        <v>4289286.53</v>
      </c>
      <c r="L23" s="353">
        <v>12728583.199999999</v>
      </c>
      <c r="M23" s="354">
        <v>13240574.68</v>
      </c>
      <c r="N23" s="352">
        <v>4384262.25</v>
      </c>
      <c r="O23" s="353">
        <v>12728583.199999999</v>
      </c>
      <c r="P23" s="354">
        <v>13240574.68</v>
      </c>
      <c r="Q23" s="352">
        <v>4785181.6500000004</v>
      </c>
      <c r="R23" s="353">
        <v>12728583.199999999</v>
      </c>
      <c r="S23" s="354">
        <v>13240574.68</v>
      </c>
      <c r="T23" s="352">
        <v>4948344.74</v>
      </c>
      <c r="U23" s="353">
        <v>12728583.199999999</v>
      </c>
      <c r="V23" s="354">
        <v>13240574.68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8"/>
      <c r="H24" s="352">
        <v>59808.62</v>
      </c>
      <c r="I24" s="353">
        <v>548784.99</v>
      </c>
      <c r="J24" s="354">
        <v>408005.67</v>
      </c>
      <c r="K24" s="352">
        <v>94930.95</v>
      </c>
      <c r="L24" s="353">
        <v>548784.99</v>
      </c>
      <c r="M24" s="354">
        <v>408005.67</v>
      </c>
      <c r="N24" s="352">
        <v>101092.18</v>
      </c>
      <c r="O24" s="353">
        <v>548784.99</v>
      </c>
      <c r="P24" s="354">
        <v>408005.67</v>
      </c>
      <c r="Q24" s="352">
        <v>85353.83</v>
      </c>
      <c r="R24" s="353">
        <v>548784.99</v>
      </c>
      <c r="S24" s="354">
        <v>408005.67</v>
      </c>
      <c r="T24" s="352">
        <v>68243.67</v>
      </c>
      <c r="U24" s="353">
        <v>548784.99</v>
      </c>
      <c r="V24" s="354">
        <v>408005.67</v>
      </c>
    </row>
    <row r="25" spans="1:22" ht="18.399999999999999" customHeight="1" thickBot="1">
      <c r="A25" s="331" t="s">
        <v>3</v>
      </c>
      <c r="B25" s="332"/>
      <c r="C25" s="332"/>
      <c r="D25" s="332"/>
      <c r="E25" s="332"/>
      <c r="F25" s="332"/>
      <c r="G25" s="333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4756758.32</v>
      </c>
      <c r="I26" s="344"/>
      <c r="J26" s="344"/>
      <c r="K26" s="343">
        <f>SUM(K22:K25)</f>
        <v>4626172.3000000007</v>
      </c>
      <c r="L26" s="344"/>
      <c r="M26" s="345"/>
      <c r="N26" s="344">
        <f>SUM(N22:N25)</f>
        <v>4739861</v>
      </c>
      <c r="O26" s="344"/>
      <c r="P26" s="344"/>
      <c r="Q26" s="343">
        <f>SUM(Q22:Q25)</f>
        <v>5141720.5200000005</v>
      </c>
      <c r="R26" s="344"/>
      <c r="S26" s="345"/>
      <c r="T26" s="343">
        <f>SUM(T22:T25)</f>
        <v>5192181.96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1566479.3600000001</v>
      </c>
      <c r="I27" s="350">
        <v>6001218.2883333303</v>
      </c>
      <c r="J27" s="351">
        <v>5811470.0833333302</v>
      </c>
      <c r="K27" s="349">
        <v>1177376.32</v>
      </c>
      <c r="L27" s="350">
        <v>6001218.2883333303</v>
      </c>
      <c r="M27" s="351">
        <v>5811470.0833333302</v>
      </c>
      <c r="N27" s="349">
        <v>1460545.1</v>
      </c>
      <c r="O27" s="350">
        <v>6001218.2883333303</v>
      </c>
      <c r="P27" s="351">
        <v>5811470.0833333302</v>
      </c>
      <c r="Q27" s="349">
        <v>1519235.58</v>
      </c>
      <c r="R27" s="350">
        <v>6001218.2883333303</v>
      </c>
      <c r="S27" s="351">
        <v>5811470.0833333302</v>
      </c>
      <c r="T27" s="349">
        <v>801671.82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0</v>
      </c>
      <c r="I28" s="335">
        <v>0</v>
      </c>
      <c r="J28" s="336">
        <v>0</v>
      </c>
      <c r="K28" s="334">
        <v>0</v>
      </c>
      <c r="L28" s="335">
        <v>0</v>
      </c>
      <c r="M28" s="336">
        <v>0</v>
      </c>
      <c r="N28" s="334">
        <v>0</v>
      </c>
      <c r="O28" s="335">
        <v>0</v>
      </c>
      <c r="P28" s="336">
        <v>0</v>
      </c>
      <c r="Q28" s="334">
        <v>0</v>
      </c>
      <c r="R28" s="335">
        <v>0</v>
      </c>
      <c r="S28" s="336">
        <v>0</v>
      </c>
      <c r="T28" s="334">
        <v>0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6323237.6800000006</v>
      </c>
      <c r="I29" s="341"/>
      <c r="J29" s="341"/>
      <c r="K29" s="340">
        <f>SUM(K26:K28)</f>
        <v>5803548.620000001</v>
      </c>
      <c r="L29" s="341"/>
      <c r="M29" s="342"/>
      <c r="N29" s="341">
        <f>SUM(N26:N28)</f>
        <v>6200406.0999999996</v>
      </c>
      <c r="O29" s="341"/>
      <c r="P29" s="341"/>
      <c r="Q29" s="340">
        <f>SUM(Q26:Q28)</f>
        <v>6660956.1000000006</v>
      </c>
      <c r="R29" s="341"/>
      <c r="S29" s="342"/>
      <c r="T29" s="340">
        <f>SUM(T26:T28)</f>
        <v>5993853.7800000003</v>
      </c>
      <c r="U29" s="341"/>
      <c r="V29" s="342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VERLAINE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61063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2020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303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301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2016</v>
      </c>
      <c r="I9" s="363"/>
      <c r="J9" s="363"/>
      <c r="K9" s="363">
        <f>N9-1</f>
        <v>2017</v>
      </c>
      <c r="L9" s="363"/>
      <c r="M9" s="363"/>
      <c r="N9" s="363">
        <f>Q9-1</f>
        <v>2018</v>
      </c>
      <c r="O9" s="363"/>
      <c r="P9" s="363"/>
      <c r="Q9" s="363">
        <f>T9-1</f>
        <v>2019</v>
      </c>
      <c r="R9" s="363"/>
      <c r="S9" s="363"/>
      <c r="T9" s="363">
        <f>R2</f>
        <v>2020</v>
      </c>
      <c r="U9" s="363"/>
      <c r="V9" s="363"/>
    </row>
    <row r="10" spans="1:22" ht="18.399999999999999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346578.38</v>
      </c>
      <c r="I10" s="356">
        <v>5512664.2599999998</v>
      </c>
      <c r="J10" s="357">
        <v>5512664.2599999998</v>
      </c>
      <c r="K10" s="355">
        <v>12318.25</v>
      </c>
      <c r="L10" s="356">
        <v>5512664.2599999998</v>
      </c>
      <c r="M10" s="357">
        <v>5512664.2599999998</v>
      </c>
      <c r="N10" s="355">
        <v>31214.89</v>
      </c>
      <c r="O10" s="356">
        <v>5512664.2599999998</v>
      </c>
      <c r="P10" s="357">
        <v>5512664.2599999998</v>
      </c>
      <c r="Q10" s="355">
        <v>54595.46</v>
      </c>
      <c r="R10" s="356">
        <v>5512664.2599999998</v>
      </c>
      <c r="S10" s="357">
        <v>5512664.2599999998</v>
      </c>
      <c r="T10" s="355">
        <v>110526.17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304</v>
      </c>
      <c r="B11" s="347"/>
      <c r="C11" s="347"/>
      <c r="D11" s="347"/>
      <c r="E11" s="347"/>
      <c r="F11" s="347"/>
      <c r="G11" s="347"/>
      <c r="H11" s="352">
        <v>1615750.8</v>
      </c>
      <c r="I11" s="353">
        <v>2726342.74</v>
      </c>
      <c r="J11" s="354">
        <v>2726342.74</v>
      </c>
      <c r="K11" s="352">
        <v>125964.22</v>
      </c>
      <c r="L11" s="353">
        <v>2726342.74</v>
      </c>
      <c r="M11" s="354">
        <v>2726342.74</v>
      </c>
      <c r="N11" s="352">
        <v>1174907.5</v>
      </c>
      <c r="O11" s="353">
        <v>2726342.74</v>
      </c>
      <c r="P11" s="354">
        <v>2726342.74</v>
      </c>
      <c r="Q11" s="352">
        <v>1328222.42</v>
      </c>
      <c r="R11" s="353">
        <v>2726342.74</v>
      </c>
      <c r="S11" s="354">
        <v>2726342.74</v>
      </c>
      <c r="T11" s="352">
        <v>480175.4</v>
      </c>
      <c r="U11" s="353">
        <v>2726342.74</v>
      </c>
      <c r="V11" s="354">
        <v>2726342.74</v>
      </c>
    </row>
    <row r="12" spans="1:22" ht="18.399999999999999" customHeight="1">
      <c r="A12" s="346" t="s">
        <v>16</v>
      </c>
      <c r="B12" s="347"/>
      <c r="C12" s="347"/>
      <c r="D12" s="347"/>
      <c r="E12" s="347"/>
      <c r="F12" s="347"/>
      <c r="G12" s="347"/>
      <c r="H12" s="352">
        <v>25727.25</v>
      </c>
      <c r="I12" s="353">
        <v>4264832.04</v>
      </c>
      <c r="J12" s="354">
        <v>4264832.04</v>
      </c>
      <c r="K12" s="352">
        <v>63727.519999999997</v>
      </c>
      <c r="L12" s="353">
        <v>4264832.04</v>
      </c>
      <c r="M12" s="354">
        <v>4264832.04</v>
      </c>
      <c r="N12" s="352">
        <v>25727.25</v>
      </c>
      <c r="O12" s="353">
        <v>4264832.04</v>
      </c>
      <c r="P12" s="354">
        <v>4264832.04</v>
      </c>
      <c r="Q12" s="352">
        <v>55847.25</v>
      </c>
      <c r="R12" s="353">
        <v>4264832.04</v>
      </c>
      <c r="S12" s="354">
        <v>4264832.04</v>
      </c>
      <c r="T12" s="352">
        <v>55515.3</v>
      </c>
      <c r="U12" s="353">
        <v>4264832.04</v>
      </c>
      <c r="V12" s="354">
        <v>4264832.04</v>
      </c>
    </row>
    <row r="13" spans="1:22" ht="18.399999999999999" customHeight="1">
      <c r="A13" s="346" t="s">
        <v>3</v>
      </c>
      <c r="B13" s="347"/>
      <c r="C13" s="347"/>
      <c r="D13" s="347"/>
      <c r="E13" s="347"/>
      <c r="F13" s="347"/>
      <c r="G13" s="347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.399999999999999" customHeight="1" thickBot="1">
      <c r="A14" s="331"/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0</v>
      </c>
      <c r="R14" s="335">
        <v>0</v>
      </c>
      <c r="S14" s="336">
        <v>0</v>
      </c>
      <c r="T14" s="334">
        <v>0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1988056.4300000002</v>
      </c>
      <c r="I15" s="344"/>
      <c r="J15" s="345"/>
      <c r="K15" s="344">
        <f>SUM(K10:K14)</f>
        <v>202009.99</v>
      </c>
      <c r="L15" s="344"/>
      <c r="M15" s="344"/>
      <c r="N15" s="343">
        <f>SUM(N10:N14)</f>
        <v>1231849.6399999999</v>
      </c>
      <c r="O15" s="344"/>
      <c r="P15" s="345"/>
      <c r="Q15" s="344">
        <f>SUM(Q10:Q14)</f>
        <v>1438665.13</v>
      </c>
      <c r="R15" s="344"/>
      <c r="S15" s="345"/>
      <c r="T15" s="344">
        <f>SUM(T10:T14)</f>
        <v>646216.87000000011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1392992.78</v>
      </c>
      <c r="I16" s="350">
        <v>1521059.02</v>
      </c>
      <c r="J16" s="351">
        <v>2351270.66</v>
      </c>
      <c r="K16" s="349">
        <v>1925189.03</v>
      </c>
      <c r="L16" s="350">
        <v>1659060.83</v>
      </c>
      <c r="M16" s="351">
        <v>1521059.02</v>
      </c>
      <c r="N16" s="349">
        <v>882664.11</v>
      </c>
      <c r="O16" s="350">
        <v>2230351.92</v>
      </c>
      <c r="P16" s="351">
        <v>1659060.83</v>
      </c>
      <c r="Q16" s="349">
        <v>1060829.77</v>
      </c>
      <c r="R16" s="350">
        <v>2351270.66</v>
      </c>
      <c r="S16" s="351">
        <v>2230351.92</v>
      </c>
      <c r="T16" s="349">
        <v>917377.77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28205.89</v>
      </c>
      <c r="I17" s="335">
        <v>1192323.53</v>
      </c>
      <c r="J17" s="336">
        <v>824300.6</v>
      </c>
      <c r="K17" s="334">
        <v>154851.16</v>
      </c>
      <c r="L17" s="335">
        <v>4295659.8600000003</v>
      </c>
      <c r="M17" s="336">
        <v>1192323.53</v>
      </c>
      <c r="N17" s="334">
        <v>0</v>
      </c>
      <c r="O17" s="335">
        <v>1045347.08</v>
      </c>
      <c r="P17" s="336">
        <v>4295659.8600000003</v>
      </c>
      <c r="Q17" s="334">
        <v>720070.13</v>
      </c>
      <c r="R17" s="335">
        <v>824300.6</v>
      </c>
      <c r="S17" s="336">
        <v>1045347.08</v>
      </c>
      <c r="T17" s="334">
        <v>379121.91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3409255.1</v>
      </c>
      <c r="I18" s="341"/>
      <c r="J18" s="342"/>
      <c r="K18" s="341">
        <f>SUM(K15:K17)</f>
        <v>2282050.1800000002</v>
      </c>
      <c r="L18" s="341"/>
      <c r="M18" s="341"/>
      <c r="N18" s="340">
        <f>SUM(N15:N17)</f>
        <v>2114513.75</v>
      </c>
      <c r="O18" s="341"/>
      <c r="P18" s="342"/>
      <c r="Q18" s="340">
        <f>SUM(Q15:Q17)</f>
        <v>3219565.03</v>
      </c>
      <c r="R18" s="341"/>
      <c r="S18" s="342"/>
      <c r="T18" s="340">
        <f>SUM(T15:T17)</f>
        <v>1942716.55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302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2016</v>
      </c>
      <c r="I21" s="363"/>
      <c r="J21" s="363"/>
      <c r="K21" s="363">
        <f>N21-1</f>
        <v>2017</v>
      </c>
      <c r="L21" s="363"/>
      <c r="M21" s="363"/>
      <c r="N21" s="363">
        <f>Q21-1</f>
        <v>2018</v>
      </c>
      <c r="O21" s="363"/>
      <c r="P21" s="363"/>
      <c r="Q21" s="363">
        <f>T21-1</f>
        <v>2019</v>
      </c>
      <c r="R21" s="363"/>
      <c r="S21" s="363"/>
      <c r="T21" s="363">
        <f>R2</f>
        <v>2020</v>
      </c>
      <c r="U21" s="363"/>
      <c r="V21" s="363"/>
    </row>
    <row r="22" spans="1:22" ht="18.399999999999999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107204.47</v>
      </c>
      <c r="I22" s="356">
        <v>373432.17</v>
      </c>
      <c r="J22" s="357">
        <v>697745.74</v>
      </c>
      <c r="K22" s="355">
        <v>0</v>
      </c>
      <c r="L22" s="356">
        <v>365967.42</v>
      </c>
      <c r="M22" s="357">
        <v>373432.17</v>
      </c>
      <c r="N22" s="355">
        <v>37784.559999999998</v>
      </c>
      <c r="O22" s="356">
        <v>414709.37</v>
      </c>
      <c r="P22" s="357">
        <v>365967.42</v>
      </c>
      <c r="Q22" s="355">
        <v>261205.39</v>
      </c>
      <c r="R22" s="356">
        <v>697745.74</v>
      </c>
      <c r="S22" s="357">
        <v>414709.37</v>
      </c>
      <c r="T22" s="355">
        <v>11201.7</v>
      </c>
      <c r="U22" s="356">
        <v>557211.56000000006</v>
      </c>
      <c r="V22" s="357">
        <v>577850.16</v>
      </c>
    </row>
    <row r="23" spans="1:22" ht="18.399999999999999" customHeight="1">
      <c r="A23" s="346" t="s">
        <v>304</v>
      </c>
      <c r="B23" s="347"/>
      <c r="C23" s="347"/>
      <c r="D23" s="347"/>
      <c r="E23" s="347"/>
      <c r="F23" s="347"/>
      <c r="G23" s="347"/>
      <c r="H23" s="352">
        <v>0</v>
      </c>
      <c r="I23" s="353">
        <v>12728583.199999999</v>
      </c>
      <c r="J23" s="354">
        <v>13240574.68</v>
      </c>
      <c r="K23" s="352">
        <v>0</v>
      </c>
      <c r="L23" s="353">
        <v>12120371.99</v>
      </c>
      <c r="M23" s="354">
        <v>12728583.199999999</v>
      </c>
      <c r="N23" s="352">
        <v>0</v>
      </c>
      <c r="O23" s="353">
        <v>12941517.73</v>
      </c>
      <c r="P23" s="354">
        <v>12120371.99</v>
      </c>
      <c r="Q23" s="352">
        <v>0</v>
      </c>
      <c r="R23" s="353">
        <v>13240574.68</v>
      </c>
      <c r="S23" s="354">
        <v>12941517.73</v>
      </c>
      <c r="T23" s="352">
        <v>0</v>
      </c>
      <c r="U23" s="353">
        <v>13289626.9983333</v>
      </c>
      <c r="V23" s="354">
        <v>13396094.2633333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7"/>
      <c r="H24" s="352">
        <v>845429.73</v>
      </c>
      <c r="I24" s="353">
        <v>548784.99</v>
      </c>
      <c r="J24" s="354">
        <v>408005.67</v>
      </c>
      <c r="K24" s="352">
        <v>108710</v>
      </c>
      <c r="L24" s="353">
        <v>536819.05000000005</v>
      </c>
      <c r="M24" s="354">
        <v>548784.99</v>
      </c>
      <c r="N24" s="352">
        <v>635000.82999999996</v>
      </c>
      <c r="O24" s="353">
        <v>344975.81</v>
      </c>
      <c r="P24" s="354">
        <v>536819.05000000005</v>
      </c>
      <c r="Q24" s="352">
        <v>0</v>
      </c>
      <c r="R24" s="353">
        <v>408005.67</v>
      </c>
      <c r="S24" s="354">
        <v>344975.81</v>
      </c>
      <c r="T24" s="352">
        <v>24223.53</v>
      </c>
      <c r="U24" s="353">
        <v>128208.38666666699</v>
      </c>
      <c r="V24" s="354">
        <v>26303.796666666702</v>
      </c>
    </row>
    <row r="25" spans="1:22" ht="18.399999999999999" customHeight="1" thickBot="1">
      <c r="A25" s="346" t="s">
        <v>3</v>
      </c>
      <c r="B25" s="347"/>
      <c r="C25" s="347"/>
      <c r="D25" s="347"/>
      <c r="E25" s="347"/>
      <c r="F25" s="347"/>
      <c r="G25" s="347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952634.2</v>
      </c>
      <c r="I26" s="344"/>
      <c r="J26" s="344"/>
      <c r="K26" s="343">
        <f>SUM(K22:K25)</f>
        <v>108710</v>
      </c>
      <c r="L26" s="344"/>
      <c r="M26" s="345"/>
      <c r="N26" s="344">
        <f>SUM(N22:N25)</f>
        <v>672785.3899999999</v>
      </c>
      <c r="O26" s="344"/>
      <c r="P26" s="344"/>
      <c r="Q26" s="343">
        <f>SUM(Q22:Q25)</f>
        <v>261205.39</v>
      </c>
      <c r="R26" s="344"/>
      <c r="S26" s="345"/>
      <c r="T26" s="343">
        <f>SUM(T22:T25)</f>
        <v>35425.229999999996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1439979.05</v>
      </c>
      <c r="I27" s="350"/>
      <c r="J27" s="351"/>
      <c r="K27" s="349">
        <v>2155884.7999999998</v>
      </c>
      <c r="L27" s="350">
        <v>10122961.629999999</v>
      </c>
      <c r="M27" s="351">
        <v>6628334.5600000005</v>
      </c>
      <c r="N27" s="349">
        <v>1521576.36</v>
      </c>
      <c r="O27" s="350">
        <v>6248838.1500000004</v>
      </c>
      <c r="P27" s="351">
        <v>10122961.629999999</v>
      </c>
      <c r="Q27" s="349">
        <v>2101878.6800000002</v>
      </c>
      <c r="R27" s="350">
        <v>6834216</v>
      </c>
      <c r="S27" s="351">
        <v>6248838.1500000004</v>
      </c>
      <c r="T27" s="349">
        <v>1553277.63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1057976.23</v>
      </c>
      <c r="I28" s="335">
        <v>0</v>
      </c>
      <c r="J28" s="336">
        <v>0</v>
      </c>
      <c r="K28" s="334">
        <v>167499.72</v>
      </c>
      <c r="L28" s="335">
        <v>0</v>
      </c>
      <c r="M28" s="336">
        <v>0</v>
      </c>
      <c r="N28" s="334">
        <v>558361.16</v>
      </c>
      <c r="O28" s="335">
        <v>0</v>
      </c>
      <c r="P28" s="336">
        <v>0</v>
      </c>
      <c r="Q28" s="334">
        <v>1341281.72</v>
      </c>
      <c r="R28" s="335">
        <v>0</v>
      </c>
      <c r="S28" s="336">
        <v>0</v>
      </c>
      <c r="T28" s="334">
        <v>553106.36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3450589.48</v>
      </c>
      <c r="I29" s="341"/>
      <c r="J29" s="341"/>
      <c r="K29" s="340">
        <f>SUM(K26:K28)</f>
        <v>2432094.52</v>
      </c>
      <c r="L29" s="341"/>
      <c r="M29" s="342"/>
      <c r="N29" s="341">
        <f>SUM(N26:N28)</f>
        <v>2752722.91</v>
      </c>
      <c r="O29" s="341"/>
      <c r="P29" s="341"/>
      <c r="Q29" s="340">
        <f>SUM(Q26:Q28)</f>
        <v>3704365.79</v>
      </c>
      <c r="R29" s="341"/>
      <c r="S29" s="342"/>
      <c r="T29" s="340">
        <f>SUM(T26:T28)</f>
        <v>2141809.2199999997</v>
      </c>
      <c r="U29" s="341"/>
      <c r="V29" s="342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VERLAINE</v>
      </c>
      <c r="H1" s="271"/>
      <c r="I1" s="178" t="s">
        <v>296</v>
      </c>
      <c r="J1" s="198">
        <f>Coordonnées!R1</f>
        <v>61063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88" t="s">
        <v>329</v>
      </c>
      <c r="F5" s="389"/>
      <c r="G5" s="389"/>
      <c r="H5" s="389"/>
      <c r="I5" s="389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74" t="s">
        <v>38</v>
      </c>
      <c r="B8" s="375"/>
      <c r="C8" s="375"/>
      <c r="D8" s="376"/>
      <c r="E8" s="247">
        <v>1100686.04</v>
      </c>
      <c r="F8" s="247">
        <v>175101.76</v>
      </c>
      <c r="G8" s="247">
        <v>546587.43999999994</v>
      </c>
      <c r="H8" s="247">
        <v>1387088.14</v>
      </c>
      <c r="I8" s="247">
        <v>586955.67000000004</v>
      </c>
    </row>
    <row r="9" spans="1:10" ht="30" customHeight="1">
      <c r="A9" s="377" t="s">
        <v>19</v>
      </c>
      <c r="B9" s="378"/>
      <c r="C9" s="378"/>
      <c r="D9" s="379"/>
      <c r="E9" s="247">
        <v>856622.68</v>
      </c>
      <c r="F9" s="247">
        <v>858121.04</v>
      </c>
      <c r="G9" s="247">
        <v>949240.09</v>
      </c>
      <c r="H9" s="247">
        <v>954670.12</v>
      </c>
      <c r="I9" s="247">
        <v>912920.42</v>
      </c>
    </row>
    <row r="10" spans="1:10" ht="30" customHeight="1">
      <c r="A10" s="377" t="s">
        <v>20</v>
      </c>
      <c r="B10" s="378"/>
      <c r="C10" s="378"/>
      <c r="D10" s="379"/>
      <c r="E10" s="247">
        <v>360199.16</v>
      </c>
      <c r="F10" s="247">
        <v>359040.72</v>
      </c>
      <c r="G10" s="247">
        <v>358894.97</v>
      </c>
      <c r="H10" s="247">
        <v>363922.01</v>
      </c>
      <c r="I10" s="247">
        <v>353602.18</v>
      </c>
    </row>
    <row r="11" spans="1:10" ht="30" customHeight="1">
      <c r="A11" s="377" t="s">
        <v>21</v>
      </c>
      <c r="B11" s="378"/>
      <c r="C11" s="378"/>
      <c r="D11" s="379"/>
      <c r="E11" s="247">
        <v>712242.83</v>
      </c>
      <c r="F11" s="247">
        <v>713007.34</v>
      </c>
      <c r="G11" s="247">
        <v>731780.7</v>
      </c>
      <c r="H11" s="247">
        <v>845231.5</v>
      </c>
      <c r="I11" s="247">
        <v>889235.66</v>
      </c>
    </row>
    <row r="12" spans="1:10" ht="30" customHeight="1">
      <c r="A12" s="377" t="s">
        <v>29</v>
      </c>
      <c r="B12" s="378"/>
      <c r="C12" s="378"/>
      <c r="D12" s="379"/>
      <c r="E12" s="247">
        <v>4820.34</v>
      </c>
      <c r="F12" s="247">
        <v>9047.1299999999992</v>
      </c>
      <c r="G12" s="247">
        <v>9189.89</v>
      </c>
      <c r="H12" s="247">
        <v>9467.34</v>
      </c>
      <c r="I12" s="247">
        <v>9624.61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577107.46</v>
      </c>
      <c r="F14" s="247">
        <v>609762.73</v>
      </c>
      <c r="G14" s="247">
        <v>620327.43999999994</v>
      </c>
      <c r="H14" s="247">
        <v>692093.97</v>
      </c>
      <c r="I14" s="247">
        <v>539659.18000000005</v>
      </c>
    </row>
    <row r="15" spans="1:10" ht="30" customHeight="1">
      <c r="A15" s="377" t="s">
        <v>24</v>
      </c>
      <c r="B15" s="378"/>
      <c r="C15" s="378"/>
      <c r="D15" s="379"/>
      <c r="E15" s="247">
        <v>303053.78999999998</v>
      </c>
      <c r="F15" s="247">
        <v>368448.32</v>
      </c>
      <c r="G15" s="247">
        <v>345938.14</v>
      </c>
      <c r="H15" s="247">
        <v>414451.89</v>
      </c>
      <c r="I15" s="247">
        <v>409725.58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7284.54</v>
      </c>
      <c r="F17" s="247">
        <v>7736.98</v>
      </c>
      <c r="G17" s="247">
        <v>10727.27</v>
      </c>
      <c r="H17" s="247">
        <v>8342.92</v>
      </c>
      <c r="I17" s="247">
        <v>7113.63</v>
      </c>
    </row>
    <row r="18" spans="1:9" ht="30" customHeight="1">
      <c r="A18" s="377" t="s">
        <v>25</v>
      </c>
      <c r="B18" s="378"/>
      <c r="C18" s="378"/>
      <c r="D18" s="379"/>
      <c r="E18" s="247">
        <v>647376.59</v>
      </c>
      <c r="F18" s="247">
        <v>659425.93999999994</v>
      </c>
      <c r="G18" s="247">
        <v>734900.21</v>
      </c>
      <c r="H18" s="247">
        <v>697404.7</v>
      </c>
      <c r="I18" s="247">
        <v>701435.31</v>
      </c>
    </row>
    <row r="19" spans="1:9" ht="30" customHeight="1">
      <c r="A19" s="382" t="s">
        <v>26</v>
      </c>
      <c r="B19" s="383"/>
      <c r="C19" s="383"/>
      <c r="D19" s="384"/>
      <c r="E19" s="247">
        <v>368686.75</v>
      </c>
      <c r="F19" s="247">
        <v>380132.69</v>
      </c>
      <c r="G19" s="247">
        <v>389647.63</v>
      </c>
      <c r="H19" s="247">
        <v>404099.4</v>
      </c>
      <c r="I19" s="247">
        <v>431346.04</v>
      </c>
    </row>
    <row r="20" spans="1:9" ht="30" customHeight="1">
      <c r="A20" s="377" t="s">
        <v>27</v>
      </c>
      <c r="B20" s="378"/>
      <c r="C20" s="378"/>
      <c r="D20" s="379"/>
      <c r="E20" s="247">
        <v>24768.560000000001</v>
      </c>
      <c r="F20" s="247">
        <v>24768.560000000001</v>
      </c>
      <c r="G20" s="247">
        <v>24768.560000000001</v>
      </c>
      <c r="H20" s="247">
        <v>24768.560000000001</v>
      </c>
      <c r="I20" s="247">
        <v>24768.560000000001</v>
      </c>
    </row>
    <row r="21" spans="1:9" ht="30" customHeight="1">
      <c r="A21" s="385" t="s">
        <v>28</v>
      </c>
      <c r="B21" s="386"/>
      <c r="C21" s="386"/>
      <c r="D21" s="387"/>
      <c r="E21" s="247">
        <v>90355.06</v>
      </c>
      <c r="F21" s="247">
        <v>92839.85</v>
      </c>
      <c r="G21" s="247">
        <v>96016.25</v>
      </c>
      <c r="H21" s="247">
        <v>101223.53</v>
      </c>
      <c r="I21" s="247">
        <v>106552.29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VERLAINE</v>
      </c>
      <c r="H1" s="271"/>
      <c r="I1" s="178" t="s">
        <v>296</v>
      </c>
      <c r="J1" s="198">
        <f>Coordonnées!R1</f>
        <v>61063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0" t="s">
        <v>330</v>
      </c>
      <c r="F5" s="391"/>
      <c r="G5" s="391"/>
      <c r="H5" s="391"/>
      <c r="I5" s="391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74" t="s">
        <v>38</v>
      </c>
      <c r="B8" s="375"/>
      <c r="C8" s="375"/>
      <c r="D8" s="376"/>
      <c r="E8" s="247">
        <v>5191819.79</v>
      </c>
      <c r="F8" s="247">
        <v>4612968.42</v>
      </c>
      <c r="G8" s="247">
        <v>4937593.12</v>
      </c>
      <c r="H8" s="247">
        <v>5370340.4900000002</v>
      </c>
      <c r="I8" s="247">
        <v>4843075.1399999997</v>
      </c>
    </row>
    <row r="9" spans="1:10" ht="30" customHeight="1">
      <c r="A9" s="377" t="s">
        <v>19</v>
      </c>
      <c r="B9" s="378"/>
      <c r="C9" s="378"/>
      <c r="D9" s="379"/>
      <c r="E9" s="247">
        <v>85631.39</v>
      </c>
      <c r="F9" s="247">
        <v>75742.16</v>
      </c>
      <c r="G9" s="247">
        <v>93686.62</v>
      </c>
      <c r="H9" s="247">
        <v>94273.5</v>
      </c>
      <c r="I9" s="247">
        <v>102150.3</v>
      </c>
    </row>
    <row r="10" spans="1:10" ht="30" customHeight="1">
      <c r="A10" s="377" t="s">
        <v>20</v>
      </c>
      <c r="B10" s="378"/>
      <c r="C10" s="378"/>
      <c r="D10" s="379"/>
      <c r="E10" s="247">
        <v>14272.43</v>
      </c>
      <c r="F10" s="247">
        <v>8686.57</v>
      </c>
      <c r="G10" s="247">
        <v>7991.03</v>
      </c>
      <c r="H10" s="247">
        <v>11374.84</v>
      </c>
      <c r="I10" s="247">
        <v>4256.3</v>
      </c>
    </row>
    <row r="11" spans="1:10" ht="30" customHeight="1">
      <c r="A11" s="377" t="s">
        <v>21</v>
      </c>
      <c r="B11" s="378"/>
      <c r="C11" s="378"/>
      <c r="D11" s="379"/>
      <c r="E11" s="247">
        <v>144243.88</v>
      </c>
      <c r="F11" s="247">
        <v>144378.32</v>
      </c>
      <c r="G11" s="247">
        <v>137461.15</v>
      </c>
      <c r="H11" s="247">
        <v>144143.62</v>
      </c>
      <c r="I11" s="247">
        <v>141772.32999999999</v>
      </c>
    </row>
    <row r="12" spans="1:10" ht="30" customHeight="1">
      <c r="A12" s="377" t="s">
        <v>29</v>
      </c>
      <c r="B12" s="378"/>
      <c r="C12" s="378"/>
      <c r="D12" s="379"/>
      <c r="E12" s="247">
        <v>90925.99</v>
      </c>
      <c r="F12" s="247">
        <v>132372.56</v>
      </c>
      <c r="G12" s="247">
        <v>137940.64000000001</v>
      </c>
      <c r="H12" s="247">
        <v>122879.93</v>
      </c>
      <c r="I12" s="247">
        <v>104255.03999999999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343685.63</v>
      </c>
      <c r="F14" s="247">
        <v>383654.29</v>
      </c>
      <c r="G14" s="247">
        <v>378720.02</v>
      </c>
      <c r="H14" s="247">
        <v>415768.83</v>
      </c>
      <c r="I14" s="247">
        <v>369259.3</v>
      </c>
    </row>
    <row r="15" spans="1:10" ht="30" customHeight="1">
      <c r="A15" s="377" t="s">
        <v>24</v>
      </c>
      <c r="B15" s="378"/>
      <c r="C15" s="378"/>
      <c r="D15" s="379"/>
      <c r="E15" s="247">
        <v>78107.520000000004</v>
      </c>
      <c r="F15" s="247">
        <v>124326.95</v>
      </c>
      <c r="G15" s="247">
        <v>122937.31</v>
      </c>
      <c r="H15" s="247">
        <v>125097.72</v>
      </c>
      <c r="I15" s="247">
        <v>125547.08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1230.3900000000001</v>
      </c>
      <c r="H17" s="247">
        <v>0</v>
      </c>
      <c r="I17" s="247">
        <v>0.01</v>
      </c>
    </row>
    <row r="18" spans="1:9" ht="30" customHeight="1">
      <c r="A18" s="377" t="s">
        <v>25</v>
      </c>
      <c r="B18" s="378"/>
      <c r="C18" s="378"/>
      <c r="D18" s="379"/>
      <c r="E18" s="247">
        <v>191629.45</v>
      </c>
      <c r="F18" s="247">
        <v>194985.41</v>
      </c>
      <c r="G18" s="247">
        <v>217401.17</v>
      </c>
      <c r="H18" s="247">
        <v>210594.02</v>
      </c>
      <c r="I18" s="247">
        <v>213290.86</v>
      </c>
    </row>
    <row r="19" spans="1:9" ht="30" customHeight="1">
      <c r="A19" s="382" t="s">
        <v>26</v>
      </c>
      <c r="B19" s="383"/>
      <c r="C19" s="383"/>
      <c r="D19" s="384"/>
      <c r="E19" s="247">
        <v>25064.45</v>
      </c>
      <c r="F19" s="247">
        <v>28270.42</v>
      </c>
      <c r="G19" s="247">
        <v>31830.27</v>
      </c>
      <c r="H19" s="247">
        <v>35687.54</v>
      </c>
      <c r="I19" s="247">
        <v>41675.629999999997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24820</v>
      </c>
      <c r="F21" s="247">
        <v>26970</v>
      </c>
      <c r="G21" s="247">
        <v>26650</v>
      </c>
      <c r="H21" s="247">
        <v>25575</v>
      </c>
      <c r="I21" s="247">
        <v>23513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VERLAINE</v>
      </c>
      <c r="H1" s="271"/>
      <c r="I1" s="178" t="s">
        <v>296</v>
      </c>
      <c r="J1" s="198">
        <f>Coordonnées!R1</f>
        <v>61063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2" t="s">
        <v>331</v>
      </c>
      <c r="F5" s="393"/>
      <c r="G5" s="393"/>
      <c r="H5" s="393"/>
      <c r="I5" s="393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74" t="s">
        <v>38</v>
      </c>
      <c r="B8" s="375"/>
      <c r="C8" s="375"/>
      <c r="D8" s="376"/>
      <c r="E8" s="247">
        <v>28205.89</v>
      </c>
      <c r="F8" s="247">
        <v>154851.16</v>
      </c>
      <c r="G8" s="247">
        <v>0</v>
      </c>
      <c r="H8" s="247">
        <v>720070.13</v>
      </c>
      <c r="I8" s="247">
        <v>379121.91</v>
      </c>
    </row>
    <row r="9" spans="1:10" ht="30" customHeight="1">
      <c r="A9" s="377" t="s">
        <v>19</v>
      </c>
      <c r="B9" s="378"/>
      <c r="C9" s="378"/>
      <c r="D9" s="379"/>
      <c r="E9" s="247">
        <v>10182.15</v>
      </c>
      <c r="F9" s="247">
        <v>27346.07</v>
      </c>
      <c r="G9" s="247">
        <v>0</v>
      </c>
      <c r="H9" s="247">
        <v>141212.79</v>
      </c>
      <c r="I9" s="247">
        <v>37220.29</v>
      </c>
    </row>
    <row r="10" spans="1:10" ht="30" customHeight="1">
      <c r="A10" s="377" t="s">
        <v>20</v>
      </c>
      <c r="B10" s="378"/>
      <c r="C10" s="378"/>
      <c r="D10" s="379"/>
      <c r="E10" s="247">
        <v>8466.73</v>
      </c>
      <c r="F10" s="247">
        <v>9918.25</v>
      </c>
      <c r="G10" s="247">
        <v>20983.25</v>
      </c>
      <c r="H10" s="247">
        <v>10451.14</v>
      </c>
      <c r="I10" s="247">
        <v>10973.7</v>
      </c>
    </row>
    <row r="11" spans="1:10" ht="30" customHeight="1">
      <c r="A11" s="377" t="s">
        <v>21</v>
      </c>
      <c r="B11" s="378"/>
      <c r="C11" s="378"/>
      <c r="D11" s="379"/>
      <c r="E11" s="247">
        <v>1145641.57</v>
      </c>
      <c r="F11" s="247">
        <v>81790.720000000001</v>
      </c>
      <c r="G11" s="247">
        <v>837224.17</v>
      </c>
      <c r="H11" s="247">
        <v>575704.34</v>
      </c>
      <c r="I11" s="247">
        <v>326017.33</v>
      </c>
    </row>
    <row r="12" spans="1:10" ht="30" customHeight="1">
      <c r="A12" s="377" t="s">
        <v>29</v>
      </c>
      <c r="B12" s="378"/>
      <c r="C12" s="378"/>
      <c r="D12" s="379"/>
      <c r="E12" s="247">
        <v>0</v>
      </c>
      <c r="F12" s="247">
        <v>0</v>
      </c>
      <c r="G12" s="247">
        <v>0</v>
      </c>
      <c r="H12" s="247">
        <v>0</v>
      </c>
      <c r="I12" s="247">
        <v>0</v>
      </c>
    </row>
    <row r="13" spans="1:10" ht="30" customHeight="1">
      <c r="A13" s="377" t="s">
        <v>22</v>
      </c>
      <c r="B13" s="378"/>
      <c r="C13" s="378"/>
      <c r="D13" s="379"/>
      <c r="E13" s="247">
        <v>253738.12</v>
      </c>
      <c r="F13" s="247">
        <v>0</v>
      </c>
      <c r="G13" s="247">
        <v>0</v>
      </c>
      <c r="H13" s="247">
        <v>0</v>
      </c>
      <c r="I13" s="247">
        <v>95552.47</v>
      </c>
    </row>
    <row r="14" spans="1:10" ht="30" customHeight="1">
      <c r="A14" s="377" t="s">
        <v>23</v>
      </c>
      <c r="B14" s="378"/>
      <c r="C14" s="378"/>
      <c r="D14" s="379"/>
      <c r="E14" s="247">
        <v>25885.64</v>
      </c>
      <c r="F14" s="247">
        <v>11495</v>
      </c>
      <c r="G14" s="247">
        <v>102241.26</v>
      </c>
      <c r="H14" s="247">
        <v>42933.919999999998</v>
      </c>
      <c r="I14" s="247">
        <v>129577.89</v>
      </c>
    </row>
    <row r="15" spans="1:10" ht="30" customHeight="1">
      <c r="A15" s="377" t="s">
        <v>24</v>
      </c>
      <c r="B15" s="378"/>
      <c r="C15" s="378"/>
      <c r="D15" s="379"/>
      <c r="E15" s="247">
        <v>515414.2</v>
      </c>
      <c r="F15" s="247">
        <v>9332.7000000000007</v>
      </c>
      <c r="G15" s="247">
        <v>237809.05</v>
      </c>
      <c r="H15" s="247">
        <v>538688.67000000004</v>
      </c>
      <c r="I15" s="247">
        <v>6367.14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2376.65</v>
      </c>
      <c r="F17" s="247">
        <v>36400</v>
      </c>
      <c r="G17" s="247">
        <v>5274.66</v>
      </c>
      <c r="H17" s="247">
        <v>10389.030000000001</v>
      </c>
      <c r="I17" s="247">
        <v>8905.57</v>
      </c>
    </row>
    <row r="18" spans="1:9" ht="30" customHeight="1">
      <c r="A18" s="377" t="s">
        <v>25</v>
      </c>
      <c r="B18" s="378"/>
      <c r="C18" s="378"/>
      <c r="D18" s="379"/>
      <c r="E18" s="247">
        <v>624.12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25727.25</v>
      </c>
      <c r="F19" s="247">
        <v>25727.25</v>
      </c>
      <c r="G19" s="247">
        <v>28317.25</v>
      </c>
      <c r="H19" s="247">
        <v>119285.24</v>
      </c>
      <c r="I19" s="247">
        <v>31602.48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VERLAINE</v>
      </c>
      <c r="H1" s="271"/>
      <c r="I1" s="178" t="s">
        <v>296</v>
      </c>
      <c r="J1" s="198">
        <f>Coordonnées!R1</f>
        <v>61063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2020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4" t="s">
        <v>332</v>
      </c>
      <c r="F5" s="395"/>
      <c r="G5" s="395"/>
      <c r="H5" s="395"/>
      <c r="I5" s="395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2016</v>
      </c>
      <c r="F7" s="180">
        <f>G7-1</f>
        <v>2017</v>
      </c>
      <c r="G7" s="180">
        <f>H7-1</f>
        <v>2018</v>
      </c>
      <c r="H7" s="180">
        <f>I7-1</f>
        <v>2019</v>
      </c>
      <c r="I7" s="180">
        <f>J2</f>
        <v>2020</v>
      </c>
    </row>
    <row r="8" spans="1:10" ht="30" customHeight="1">
      <c r="A8" s="374" t="s">
        <v>38</v>
      </c>
      <c r="B8" s="375"/>
      <c r="C8" s="375"/>
      <c r="D8" s="376"/>
      <c r="E8" s="247">
        <v>1783214.04</v>
      </c>
      <c r="F8" s="247">
        <v>2175771.52</v>
      </c>
      <c r="G8" s="247">
        <v>2079937.48</v>
      </c>
      <c r="H8" s="247">
        <v>3641527.36</v>
      </c>
      <c r="I8" s="247">
        <v>2106383.9900000002</v>
      </c>
    </row>
    <row r="9" spans="1:10" ht="30" customHeight="1">
      <c r="A9" s="377" t="s">
        <v>19</v>
      </c>
      <c r="B9" s="378"/>
      <c r="C9" s="378"/>
      <c r="D9" s="379"/>
      <c r="E9" s="247">
        <v>0</v>
      </c>
      <c r="F9" s="247">
        <v>0</v>
      </c>
      <c r="G9" s="247">
        <v>0</v>
      </c>
      <c r="H9" s="247">
        <v>0</v>
      </c>
      <c r="I9" s="247">
        <v>0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10" ht="30" customHeight="1">
      <c r="A11" s="377" t="s">
        <v>21</v>
      </c>
      <c r="B11" s="378"/>
      <c r="C11" s="378"/>
      <c r="D11" s="379"/>
      <c r="E11" s="247">
        <v>848927.73</v>
      </c>
      <c r="F11" s="247">
        <v>0</v>
      </c>
      <c r="G11" s="247">
        <v>635000.82999999996</v>
      </c>
      <c r="H11" s="247">
        <v>12000</v>
      </c>
      <c r="I11" s="247">
        <v>11201.7</v>
      </c>
    </row>
    <row r="12" spans="1:10" ht="30" customHeight="1">
      <c r="A12" s="377" t="s">
        <v>29</v>
      </c>
      <c r="B12" s="378"/>
      <c r="C12" s="378"/>
      <c r="D12" s="379"/>
      <c r="E12" s="247">
        <v>0</v>
      </c>
      <c r="F12" s="247">
        <v>0</v>
      </c>
      <c r="G12" s="247">
        <v>0</v>
      </c>
      <c r="H12" s="247">
        <v>0</v>
      </c>
      <c r="I12" s="247">
        <v>0</v>
      </c>
    </row>
    <row r="13" spans="1:10" ht="30" customHeight="1">
      <c r="A13" s="377" t="s">
        <v>22</v>
      </c>
      <c r="B13" s="378"/>
      <c r="C13" s="378"/>
      <c r="D13" s="379"/>
      <c r="E13" s="247">
        <v>95552.47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8154</v>
      </c>
      <c r="F14" s="247">
        <v>0</v>
      </c>
      <c r="G14" s="247">
        <v>9844.56</v>
      </c>
      <c r="H14" s="247">
        <v>0</v>
      </c>
      <c r="I14" s="247">
        <v>24223.53</v>
      </c>
    </row>
    <row r="15" spans="1:10" ht="30" customHeight="1">
      <c r="A15" s="377" t="s">
        <v>24</v>
      </c>
      <c r="B15" s="378"/>
      <c r="C15" s="378"/>
      <c r="D15" s="379"/>
      <c r="E15" s="247">
        <v>0</v>
      </c>
      <c r="F15" s="247">
        <v>108710</v>
      </c>
      <c r="G15" s="247">
        <v>27940</v>
      </c>
      <c r="H15" s="247">
        <v>15000</v>
      </c>
      <c r="I15" s="247">
        <v>0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0</v>
      </c>
      <c r="F19" s="247">
        <v>0</v>
      </c>
      <c r="G19" s="247">
        <v>0</v>
      </c>
      <c r="H19" s="247">
        <v>10000</v>
      </c>
      <c r="I19" s="247">
        <v>0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Claire Deposson</cp:lastModifiedBy>
  <cp:lastPrinted>2019-04-29T14:14:47Z</cp:lastPrinted>
  <dcterms:created xsi:type="dcterms:W3CDTF">2006-02-10T09:03:57Z</dcterms:created>
  <dcterms:modified xsi:type="dcterms:W3CDTF">2021-07-29T08:33:29Z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